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2" documentId="13_ncr:1_{2A9A50D3-DF26-4768-B10D-BC9EEE18D14F}" xr6:coauthVersionLast="47" xr6:coauthVersionMax="47" xr10:uidLastSave="{0033AAE1-017E-4295-89B5-3DC54D479400}"/>
  <bookViews>
    <workbookView xWindow="28680" yWindow="-120" windowWidth="29040" windowHeight="15720" tabRatio="500" firstSheet="1" activeTab="1" xr2:uid="{00000000-000D-0000-FFFF-FFFF00000000}"/>
  </bookViews>
  <sheets>
    <sheet name="102" sheetId="1" state="hidden" r:id="rId1"/>
    <sheet name="B18 PB491" sheetId="2" r:id="rId2"/>
    <sheet name="722 - PB720" sheetId="3" state="hidden" r:id="rId3"/>
    <sheet name="722 - PB1186" sheetId="4" state="hidden" r:id="rId4"/>
    <sheet name="Parámetros" sheetId="5" r:id="rId5"/>
    <sheet name="Hoja1" sheetId="6" r:id="rId6"/>
  </sheets>
  <externalReferences>
    <externalReference r:id="rId7"/>
  </externalReferences>
  <definedNames>
    <definedName name="_xlnm._FilterDatabase" localSheetId="4" hidden="1">Parámetros!$A$7:$W$15</definedName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'B18 PB491'!$A$1:$K$9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6" l="1"/>
  <c r="C11" i="6"/>
  <c r="D10" i="6"/>
  <c r="C10" i="6"/>
  <c r="D9" i="6"/>
  <c r="C9" i="6"/>
  <c r="D8" i="6"/>
  <c r="C8" i="6"/>
  <c r="D7" i="6"/>
  <c r="C7" i="6"/>
  <c r="D6" i="6"/>
  <c r="C6" i="6"/>
  <c r="D5" i="6"/>
  <c r="C5" i="6"/>
  <c r="D4" i="6"/>
  <c r="C4" i="6"/>
  <c r="D3" i="6"/>
  <c r="C3" i="6"/>
  <c r="D2" i="6"/>
  <c r="C2" i="6"/>
  <c r="X25" i="5"/>
  <c r="W25" i="5"/>
  <c r="P25" i="5"/>
  <c r="S25" i="5" s="1"/>
  <c r="O25" i="5"/>
  <c r="X24" i="5"/>
  <c r="W24" i="5"/>
  <c r="P24" i="5"/>
  <c r="S24" i="5" s="1"/>
  <c r="O24" i="5"/>
  <c r="X23" i="5"/>
  <c r="W23" i="5"/>
  <c r="P23" i="5"/>
  <c r="S23" i="5" s="1"/>
  <c r="O23" i="5"/>
  <c r="X22" i="5"/>
  <c r="W22" i="5"/>
  <c r="P22" i="5"/>
  <c r="S22" i="5" s="1"/>
  <c r="O22" i="5"/>
  <c r="X21" i="5"/>
  <c r="W21" i="5"/>
  <c r="P21" i="5"/>
  <c r="S21" i="5" s="1"/>
  <c r="O21" i="5"/>
  <c r="X20" i="5"/>
  <c r="W20" i="5"/>
  <c r="P20" i="5"/>
  <c r="S20" i="5" s="1"/>
  <c r="O20" i="5"/>
  <c r="X19" i="5"/>
  <c r="W19" i="5"/>
  <c r="P19" i="5"/>
  <c r="S19" i="5" s="1"/>
  <c r="O19" i="5"/>
  <c r="X18" i="5"/>
  <c r="W18" i="5"/>
  <c r="P18" i="5"/>
  <c r="S18" i="5" s="1"/>
  <c r="O18" i="5"/>
  <c r="X17" i="5"/>
  <c r="W17" i="5"/>
  <c r="P17" i="5"/>
  <c r="S17" i="5" s="1"/>
  <c r="O17" i="5"/>
  <c r="X16" i="5"/>
  <c r="W16" i="5"/>
  <c r="P16" i="5"/>
  <c r="S16" i="5" s="1"/>
  <c r="O16" i="5"/>
  <c r="X15" i="5"/>
  <c r="W15" i="5"/>
  <c r="P15" i="5"/>
  <c r="S15" i="5" s="1"/>
  <c r="O15" i="5"/>
  <c r="X14" i="5"/>
  <c r="W14" i="5"/>
  <c r="P14" i="5"/>
  <c r="S14" i="5" s="1"/>
  <c r="O14" i="5"/>
  <c r="X13" i="5"/>
  <c r="W13" i="5"/>
  <c r="P13" i="5"/>
  <c r="S13" i="5" s="1"/>
  <c r="O13" i="5"/>
  <c r="X12" i="5"/>
  <c r="W12" i="5"/>
  <c r="P12" i="5"/>
  <c r="S12" i="5" s="1"/>
  <c r="O12" i="5"/>
  <c r="X11" i="5"/>
  <c r="W11" i="5"/>
  <c r="P11" i="5"/>
  <c r="S11" i="5" s="1"/>
  <c r="O11" i="5"/>
  <c r="X10" i="5"/>
  <c r="W10" i="5"/>
  <c r="P10" i="5"/>
  <c r="S10" i="5" s="1"/>
  <c r="O10" i="5"/>
  <c r="X9" i="5"/>
  <c r="W9" i="5"/>
  <c r="P9" i="5"/>
  <c r="S9" i="5" s="1"/>
  <c r="O9" i="5"/>
  <c r="X8" i="5"/>
  <c r="W8" i="5"/>
  <c r="P8" i="5"/>
  <c r="S8" i="5" s="1"/>
  <c r="O8" i="5"/>
  <c r="M26" i="4"/>
  <c r="M25" i="4"/>
  <c r="M24" i="4"/>
  <c r="M23" i="4"/>
  <c r="P22" i="4"/>
  <c r="O22" i="4"/>
  <c r="N22" i="4"/>
  <c r="M22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P5" i="4"/>
  <c r="O5" i="4"/>
  <c r="N26" i="4" s="1"/>
  <c r="N5" i="4"/>
  <c r="J5" i="4"/>
  <c r="I5" i="4"/>
  <c r="P4" i="4"/>
  <c r="O4" i="4"/>
  <c r="N4" i="4"/>
  <c r="V4" i="4" s="1"/>
  <c r="J4" i="4"/>
  <c r="I4" i="4"/>
  <c r="P3" i="4"/>
  <c r="O3" i="4"/>
  <c r="N3" i="4"/>
  <c r="V3" i="4" s="1"/>
  <c r="J3" i="4"/>
  <c r="I3" i="4"/>
  <c r="N2" i="4"/>
  <c r="V2" i="4" s="1"/>
  <c r="J2" i="4"/>
  <c r="I2" i="4"/>
  <c r="O2" i="4" s="1"/>
  <c r="M26" i="3"/>
  <c r="M25" i="3"/>
  <c r="M24" i="3"/>
  <c r="M23" i="3"/>
  <c r="P22" i="3"/>
  <c r="O22" i="3"/>
  <c r="N22" i="3"/>
  <c r="M22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P5" i="3"/>
  <c r="O5" i="3"/>
  <c r="N26" i="3" s="1"/>
  <c r="N5" i="3"/>
  <c r="J5" i="3"/>
  <c r="I5" i="3"/>
  <c r="P4" i="3"/>
  <c r="O4" i="3"/>
  <c r="N4" i="3"/>
  <c r="V4" i="3" s="1"/>
  <c r="J4" i="3"/>
  <c r="I4" i="3"/>
  <c r="P3" i="3"/>
  <c r="O3" i="3"/>
  <c r="N3" i="3"/>
  <c r="V3" i="3" s="1"/>
  <c r="J3" i="3"/>
  <c r="I3" i="3"/>
  <c r="N2" i="3"/>
  <c r="V2" i="3" s="1"/>
  <c r="J2" i="3"/>
  <c r="I2" i="3"/>
  <c r="O2" i="3" s="1"/>
  <c r="J42" i="2"/>
  <c r="I42" i="2"/>
  <c r="J41" i="2"/>
  <c r="I41" i="2"/>
  <c r="J40" i="2"/>
  <c r="O18" i="2" s="1"/>
  <c r="I40" i="2"/>
  <c r="J39" i="2"/>
  <c r="I39" i="2"/>
  <c r="J38" i="2"/>
  <c r="I38" i="2"/>
  <c r="J37" i="2"/>
  <c r="I37" i="2"/>
  <c r="J36" i="2"/>
  <c r="I36" i="2"/>
  <c r="J35" i="2"/>
  <c r="I35" i="2"/>
  <c r="N16" i="2" s="1"/>
  <c r="J34" i="2"/>
  <c r="I34" i="2"/>
  <c r="J33" i="2"/>
  <c r="I33" i="2"/>
  <c r="J32" i="2"/>
  <c r="I32" i="2"/>
  <c r="J31" i="2"/>
  <c r="O14" i="2" s="1"/>
  <c r="I31" i="2"/>
  <c r="N14" i="2" s="1"/>
  <c r="J30" i="2"/>
  <c r="I30" i="2"/>
  <c r="J29" i="2"/>
  <c r="I29" i="2"/>
  <c r="J28" i="2"/>
  <c r="O13" i="2" s="1"/>
  <c r="I28" i="2"/>
  <c r="N13" i="2" s="1"/>
  <c r="J27" i="2"/>
  <c r="I27" i="2"/>
  <c r="J26" i="2"/>
  <c r="I26" i="2"/>
  <c r="J25" i="2"/>
  <c r="I25" i="2"/>
  <c r="N12" i="2" s="1"/>
  <c r="J24" i="2"/>
  <c r="I24" i="2"/>
  <c r="J23" i="2"/>
  <c r="I23" i="2"/>
  <c r="N11" i="2" s="1"/>
  <c r="J22" i="2"/>
  <c r="I22" i="2"/>
  <c r="J21" i="2"/>
  <c r="I21" i="2"/>
  <c r="J20" i="2"/>
  <c r="I20" i="2"/>
  <c r="O19" i="2"/>
  <c r="N19" i="2"/>
  <c r="J19" i="2"/>
  <c r="I19" i="2"/>
  <c r="J18" i="2"/>
  <c r="I18" i="2"/>
  <c r="J17" i="2"/>
  <c r="O8" i="2" s="1"/>
  <c r="I17" i="2"/>
  <c r="O16" i="2"/>
  <c r="J16" i="2"/>
  <c r="I16" i="2"/>
  <c r="I15" i="2"/>
  <c r="K15" i="2" s="1"/>
  <c r="J14" i="2"/>
  <c r="I14" i="2"/>
  <c r="N6" i="2" s="1"/>
  <c r="J13" i="2"/>
  <c r="I13" i="2"/>
  <c r="J12" i="2"/>
  <c r="I12" i="2"/>
  <c r="N7" i="2" s="1"/>
  <c r="O11" i="2"/>
  <c r="J11" i="2"/>
  <c r="I11" i="2"/>
  <c r="O10" i="2"/>
  <c r="J10" i="2"/>
  <c r="I10" i="2"/>
  <c r="J9" i="2"/>
  <c r="I9" i="2"/>
  <c r="J8" i="2"/>
  <c r="O5" i="2" s="1"/>
  <c r="I8" i="2"/>
  <c r="N5" i="2" s="1"/>
  <c r="J7" i="2"/>
  <c r="I7" i="2"/>
  <c r="J6" i="2"/>
  <c r="I6" i="2"/>
  <c r="J5" i="2"/>
  <c r="O4" i="2" s="1"/>
  <c r="I5" i="2"/>
  <c r="N4" i="2" s="1"/>
  <c r="J4" i="2"/>
  <c r="I4" i="2"/>
  <c r="J3" i="2"/>
  <c r="I3" i="2"/>
  <c r="N3" i="2" s="1"/>
  <c r="J2" i="2"/>
  <c r="I2" i="2"/>
  <c r="N2" i="2" s="1"/>
  <c r="N26" i="1"/>
  <c r="N25" i="1"/>
  <c r="N24" i="1"/>
  <c r="N23" i="1"/>
  <c r="Q22" i="1"/>
  <c r="P22" i="1"/>
  <c r="O22" i="1"/>
  <c r="N22" i="1"/>
  <c r="K9" i="1"/>
  <c r="J9" i="1"/>
  <c r="K8" i="1"/>
  <c r="J8" i="1"/>
  <c r="K7" i="1"/>
  <c r="J7" i="1"/>
  <c r="K6" i="1"/>
  <c r="J6" i="1"/>
  <c r="Q5" i="1"/>
  <c r="P5" i="1"/>
  <c r="O26" i="1" s="1"/>
  <c r="O5" i="1"/>
  <c r="K5" i="1"/>
  <c r="J5" i="1"/>
  <c r="Q4" i="1"/>
  <c r="P4" i="1"/>
  <c r="O4" i="1"/>
  <c r="W4" i="1" s="1"/>
  <c r="K4" i="1"/>
  <c r="J4" i="1"/>
  <c r="Q3" i="1"/>
  <c r="P3" i="1"/>
  <c r="O3" i="1"/>
  <c r="W3" i="1" s="1"/>
  <c r="K3" i="1"/>
  <c r="J3" i="1"/>
  <c r="O2" i="1"/>
  <c r="W2" i="1" s="1"/>
  <c r="K2" i="1"/>
  <c r="J2" i="1"/>
  <c r="P2" i="1" s="1"/>
  <c r="O12" i="2" l="1"/>
  <c r="O17" i="2"/>
  <c r="V17" i="2" s="1"/>
  <c r="Y17" i="2" s="1"/>
  <c r="N10" i="2"/>
  <c r="N18" i="2"/>
  <c r="U18" i="2" s="1"/>
  <c r="N17" i="2"/>
  <c r="U16" i="2" s="1"/>
  <c r="N8" i="2"/>
  <c r="R8" i="2" s="1"/>
  <c r="N9" i="2"/>
  <c r="O9" i="2"/>
  <c r="O15" i="2"/>
  <c r="V14" i="2" s="1"/>
  <c r="O7" i="2"/>
  <c r="V7" i="2" s="1"/>
  <c r="Y7" i="2" s="1"/>
  <c r="N15" i="2"/>
  <c r="U14" i="2" s="1"/>
  <c r="O6" i="2"/>
  <c r="V6" i="2" s="1"/>
  <c r="Y6" i="2" s="1"/>
  <c r="O23" i="1"/>
  <c r="X2" i="1"/>
  <c r="Q2" i="1"/>
  <c r="L2" i="1"/>
  <c r="L3" i="1"/>
  <c r="O24" i="1"/>
  <c r="X3" i="1"/>
  <c r="P24" i="1"/>
  <c r="Y3" i="1"/>
  <c r="AB3" i="1" s="1"/>
  <c r="T3" i="1"/>
  <c r="Q24" i="1" s="1"/>
  <c r="L4" i="1"/>
  <c r="O25" i="1"/>
  <c r="X4" i="1"/>
  <c r="P25" i="1"/>
  <c r="Y4" i="1"/>
  <c r="AB4" i="1" s="1"/>
  <c r="T4" i="1"/>
  <c r="Q25" i="1" s="1"/>
  <c r="L5" i="1"/>
  <c r="P26" i="1"/>
  <c r="T5" i="1"/>
  <c r="Q26" i="1" s="1"/>
  <c r="L6" i="1"/>
  <c r="L7" i="1"/>
  <c r="L8" i="1"/>
  <c r="L9" i="1"/>
  <c r="U2" i="2"/>
  <c r="O2" i="2"/>
  <c r="K2" i="2"/>
  <c r="U3" i="2"/>
  <c r="O3" i="2"/>
  <c r="K3" i="2"/>
  <c r="K4" i="2"/>
  <c r="U4" i="2"/>
  <c r="V4" i="2"/>
  <c r="Y4" i="2" s="1"/>
  <c r="R4" i="2"/>
  <c r="K5" i="2"/>
  <c r="U5" i="2"/>
  <c r="V5" i="2"/>
  <c r="Y5" i="2" s="1"/>
  <c r="R5" i="2"/>
  <c r="K6" i="2"/>
  <c r="U6" i="2"/>
  <c r="K7" i="2"/>
  <c r="U7" i="2"/>
  <c r="K8" i="2"/>
  <c r="V8" i="2"/>
  <c r="K9" i="2"/>
  <c r="V9" i="2"/>
  <c r="R9" i="2"/>
  <c r="K10" i="2"/>
  <c r="U10" i="2"/>
  <c r="V10" i="2"/>
  <c r="Y10" i="2" s="1"/>
  <c r="R10" i="2"/>
  <c r="K11" i="2"/>
  <c r="U11" i="2"/>
  <c r="V11" i="2"/>
  <c r="Y11" i="2" s="1"/>
  <c r="R11" i="2"/>
  <c r="K12" i="2"/>
  <c r="U12" i="2"/>
  <c r="V12" i="2"/>
  <c r="R12" i="2"/>
  <c r="K13" i="2"/>
  <c r="U13" i="2"/>
  <c r="V13" i="2"/>
  <c r="Y13" i="2" s="1"/>
  <c r="R13" i="2"/>
  <c r="K14" i="2"/>
  <c r="R14" i="2"/>
  <c r="V15" i="2"/>
  <c r="R15" i="2"/>
  <c r="K16" i="2"/>
  <c r="V16" i="2"/>
  <c r="R16" i="2"/>
  <c r="K17" i="2"/>
  <c r="U17" i="2"/>
  <c r="K18" i="2"/>
  <c r="V18" i="2"/>
  <c r="R18" i="2"/>
  <c r="K19" i="2"/>
  <c r="U19" i="2"/>
  <c r="V19" i="2"/>
  <c r="Y19" i="2" s="1"/>
  <c r="R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N23" i="3"/>
  <c r="W2" i="3"/>
  <c r="P2" i="3"/>
  <c r="K2" i="3"/>
  <c r="K3" i="3"/>
  <c r="N24" i="3"/>
  <c r="W3" i="3"/>
  <c r="O24" i="3"/>
  <c r="X3" i="3"/>
  <c r="AA3" i="3" s="1"/>
  <c r="S3" i="3"/>
  <c r="P24" i="3" s="1"/>
  <c r="K4" i="3"/>
  <c r="N25" i="3"/>
  <c r="W4" i="3"/>
  <c r="O25" i="3"/>
  <c r="X4" i="3"/>
  <c r="AA4" i="3" s="1"/>
  <c r="S4" i="3"/>
  <c r="P25" i="3" s="1"/>
  <c r="K5" i="3"/>
  <c r="O26" i="3"/>
  <c r="S5" i="3"/>
  <c r="P26" i="3" s="1"/>
  <c r="K6" i="3"/>
  <c r="K7" i="3"/>
  <c r="K8" i="3"/>
  <c r="K9" i="3"/>
  <c r="K10" i="3"/>
  <c r="K11" i="3"/>
  <c r="K12" i="3"/>
  <c r="K13" i="3"/>
  <c r="K14" i="3"/>
  <c r="N23" i="4"/>
  <c r="W2" i="4"/>
  <c r="P2" i="4"/>
  <c r="K2" i="4"/>
  <c r="K3" i="4"/>
  <c r="N24" i="4"/>
  <c r="W3" i="4"/>
  <c r="O24" i="4"/>
  <c r="X3" i="4"/>
  <c r="AA3" i="4" s="1"/>
  <c r="S3" i="4"/>
  <c r="P24" i="4" s="1"/>
  <c r="K4" i="4"/>
  <c r="N25" i="4"/>
  <c r="W4" i="4"/>
  <c r="O25" i="4"/>
  <c r="X4" i="4"/>
  <c r="AA4" i="4" s="1"/>
  <c r="S4" i="4"/>
  <c r="P25" i="4" s="1"/>
  <c r="K5" i="4"/>
  <c r="O26" i="4"/>
  <c r="S5" i="4"/>
  <c r="P26" i="4" s="1"/>
  <c r="K6" i="4"/>
  <c r="K7" i="4"/>
  <c r="K8" i="4"/>
  <c r="K9" i="4"/>
  <c r="K10" i="4"/>
  <c r="K11" i="4"/>
  <c r="K12" i="4"/>
  <c r="K13" i="4"/>
  <c r="K14" i="4"/>
  <c r="V8" i="5"/>
  <c r="R8" i="5"/>
  <c r="U8" i="5" s="1"/>
  <c r="Q8" i="5"/>
  <c r="T8" i="5" s="1"/>
  <c r="V9" i="5"/>
  <c r="R9" i="5"/>
  <c r="U9" i="5" s="1"/>
  <c r="Q9" i="5"/>
  <c r="T9" i="5" s="1"/>
  <c r="V10" i="5"/>
  <c r="R10" i="5"/>
  <c r="U10" i="5" s="1"/>
  <c r="Q10" i="5"/>
  <c r="T10" i="5" s="1"/>
  <c r="V11" i="5"/>
  <c r="R11" i="5"/>
  <c r="U11" i="5" s="1"/>
  <c r="Q11" i="5"/>
  <c r="T11" i="5" s="1"/>
  <c r="V12" i="5"/>
  <c r="R12" i="5"/>
  <c r="U12" i="5" s="1"/>
  <c r="Q12" i="5"/>
  <c r="T12" i="5" s="1"/>
  <c r="V13" i="5"/>
  <c r="R13" i="5"/>
  <c r="U13" i="5" s="1"/>
  <c r="Q13" i="5"/>
  <c r="T13" i="5" s="1"/>
  <c r="V14" i="5"/>
  <c r="R14" i="5"/>
  <c r="U14" i="5" s="1"/>
  <c r="Q14" i="5"/>
  <c r="T14" i="5" s="1"/>
  <c r="V15" i="5"/>
  <c r="R15" i="5"/>
  <c r="U15" i="5" s="1"/>
  <c r="Q15" i="5"/>
  <c r="T15" i="5" s="1"/>
  <c r="V16" i="5"/>
  <c r="R16" i="5"/>
  <c r="U16" i="5" s="1"/>
  <c r="Q16" i="5"/>
  <c r="T16" i="5" s="1"/>
  <c r="V17" i="5"/>
  <c r="R17" i="5"/>
  <c r="U17" i="5" s="1"/>
  <c r="Q17" i="5"/>
  <c r="T17" i="5" s="1"/>
  <c r="V18" i="5"/>
  <c r="R18" i="5"/>
  <c r="U18" i="5" s="1"/>
  <c r="Q18" i="5"/>
  <c r="T18" i="5" s="1"/>
  <c r="V19" i="5"/>
  <c r="R19" i="5"/>
  <c r="U19" i="5" s="1"/>
  <c r="Q19" i="5"/>
  <c r="T19" i="5" s="1"/>
  <c r="V20" i="5"/>
  <c r="R20" i="5"/>
  <c r="U20" i="5" s="1"/>
  <c r="Q20" i="5"/>
  <c r="T20" i="5" s="1"/>
  <c r="V21" i="5"/>
  <c r="R21" i="5"/>
  <c r="U21" i="5" s="1"/>
  <c r="Q21" i="5"/>
  <c r="T21" i="5" s="1"/>
  <c r="V22" i="5"/>
  <c r="R22" i="5"/>
  <c r="U22" i="5" s="1"/>
  <c r="Q22" i="5"/>
  <c r="T22" i="5" s="1"/>
  <c r="V23" i="5"/>
  <c r="R23" i="5"/>
  <c r="U23" i="5" s="1"/>
  <c r="Q23" i="5"/>
  <c r="T23" i="5" s="1"/>
  <c r="V24" i="5"/>
  <c r="R24" i="5"/>
  <c r="U24" i="5" s="1"/>
  <c r="Q24" i="5"/>
  <c r="T24" i="5" s="1"/>
  <c r="V25" i="5"/>
  <c r="R25" i="5"/>
  <c r="U25" i="5" s="1"/>
  <c r="Q25" i="5"/>
  <c r="T25" i="5" s="1"/>
  <c r="Y18" i="2" l="1"/>
  <c r="R17" i="2"/>
  <c r="R7" i="2"/>
  <c r="U15" i="2"/>
  <c r="Y15" i="2" s="1"/>
  <c r="U8" i="2"/>
  <c r="Y16" i="2"/>
  <c r="Y12" i="2"/>
  <c r="U9" i="2"/>
  <c r="Y9" i="2" s="1"/>
  <c r="R6" i="2"/>
  <c r="Y14" i="2"/>
  <c r="Y8" i="2"/>
  <c r="O23" i="4"/>
  <c r="X2" i="4"/>
  <c r="AA2" i="4" s="1"/>
  <c r="S2" i="4"/>
  <c r="P23" i="4" s="1"/>
  <c r="O23" i="3"/>
  <c r="X2" i="3"/>
  <c r="AA2" i="3" s="1"/>
  <c r="S2" i="3"/>
  <c r="P23" i="3" s="1"/>
  <c r="V3" i="2"/>
  <c r="Y3" i="2" s="1"/>
  <c r="R3" i="2"/>
  <c r="V2" i="2"/>
  <c r="Y2" i="2" s="1"/>
  <c r="R2" i="2"/>
  <c r="P23" i="1"/>
  <c r="Y2" i="1"/>
  <c r="AB2" i="1" s="1"/>
  <c r="T2" i="1"/>
  <c r="Q23" i="1" s="1"/>
</calcChain>
</file>

<file path=xl/sharedStrings.xml><?xml version="1.0" encoding="utf-8"?>
<sst xmlns="http://schemas.openxmlformats.org/spreadsheetml/2006/main" count="511" uniqueCount="141">
  <si>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</si>
  <si>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</si>
  <si>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</si>
  <si>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</si>
  <si>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</si>
  <si>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</si>
  <si>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</si>
  <si>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</si>
  <si>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</si>
  <si>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</si>
  <si>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</si>
  <si>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</si>
  <si>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</si>
  <si>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</si>
  <si>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</si>
  <si>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</si>
  <si>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</si>
  <si>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</si>
  <si>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PE32 Av. La Florida</t>
  </si>
  <si>
    <t>SPZX71</t>
  </si>
  <si>
    <t>4B</t>
  </si>
  <si>
    <t>06:30 a 06:59</t>
  </si>
  <si>
    <t>06:30 a 07:29</t>
  </si>
  <si>
    <t>SPZX59</t>
  </si>
  <si>
    <t>07:00 a 07:29</t>
  </si>
  <si>
    <t>07:00 a 07:59</t>
  </si>
  <si>
    <t>SPZX53</t>
  </si>
  <si>
    <t>07:30 a 07:59</t>
  </si>
  <si>
    <t>07:30 a 08:29</t>
  </si>
  <si>
    <t>TXZH46</t>
  </si>
  <si>
    <t>08:00 a 08:29</t>
  </si>
  <si>
    <t>SRVK73</t>
  </si>
  <si>
    <t>4A</t>
  </si>
  <si>
    <t>SPZY50</t>
  </si>
  <si>
    <t>SPZX77</t>
  </si>
  <si>
    <t>SPZX83</t>
  </si>
  <si>
    <t>1B</t>
  </si>
  <si>
    <t>PB491</t>
  </si>
  <si>
    <t>B18</t>
  </si>
  <si>
    <t>LDJW42</t>
  </si>
  <si>
    <t>1A</t>
  </si>
  <si>
    <t>11:00 a 11:29</t>
  </si>
  <si>
    <t>TXZH30</t>
  </si>
  <si>
    <t>11:30 a 11:59</t>
  </si>
  <si>
    <t>LDJP71</t>
  </si>
  <si>
    <t>12:00 a 12:29</t>
  </si>
  <si>
    <t>STHC54</t>
  </si>
  <si>
    <t>12:30 a 12:59</t>
  </si>
  <si>
    <t>FLXP76</t>
  </si>
  <si>
    <t>13:00 a 13:29</t>
  </si>
  <si>
    <t>STHJ99</t>
  </si>
  <si>
    <t>13:30 a 13:59</t>
  </si>
  <si>
    <t>STHP52</t>
  </si>
  <si>
    <t>14:00 a 14:29</t>
  </si>
  <si>
    <t>STHR60</t>
  </si>
  <si>
    <t>14:30 a 14:59</t>
  </si>
  <si>
    <t>STHZ95</t>
  </si>
  <si>
    <t>15:00 a 15:29</t>
  </si>
  <si>
    <t>15:30 a 15:59</t>
  </si>
  <si>
    <t>16:00 a 16:29</t>
  </si>
  <si>
    <t>16:30 a 16:59</t>
  </si>
  <si>
    <t>LVJW49</t>
  </si>
  <si>
    <t>17:00 a 17:29</t>
  </si>
  <si>
    <t>17:30 a 17:59</t>
  </si>
  <si>
    <t>STHJ68</t>
  </si>
  <si>
    <t>18:00 a 18:29</t>
  </si>
  <si>
    <t>18:30 a 18:59</t>
  </si>
  <si>
    <t>19:00 a 19:29</t>
  </si>
  <si>
    <t>TXZH26</t>
  </si>
  <si>
    <t>19:30 a 19:59</t>
  </si>
  <si>
    <t>STHJ89</t>
  </si>
  <si>
    <t>STHZ42</t>
  </si>
  <si>
    <t>STHR23</t>
  </si>
  <si>
    <t>STHK36</t>
  </si>
  <si>
    <t>TXZH28</t>
  </si>
  <si>
    <t>STHL42</t>
  </si>
  <si>
    <t>LDJV45</t>
  </si>
  <si>
    <t>STHF84</t>
  </si>
  <si>
    <t>STHB29</t>
  </si>
  <si>
    <t>PB720</t>
  </si>
  <si>
    <t>STHK13</t>
  </si>
  <si>
    <t>STHB62</t>
  </si>
  <si>
    <t>STGZ85</t>
  </si>
  <si>
    <t>STHF78</t>
  </si>
  <si>
    <t>LDJW40</t>
  </si>
  <si>
    <t>LDJW45</t>
  </si>
  <si>
    <t>STHR46</t>
  </si>
  <si>
    <t>STHJ86</t>
  </si>
  <si>
    <t>STHK39</t>
  </si>
  <si>
    <t>PB1186</t>
  </si>
  <si>
    <t>ANEXO-PO N° 3: PARAMETROS DE OPERACIÓN POR SERVICIO SENTIDO</t>
  </si>
  <si>
    <t>X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</si>
  <si>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</si>
  <si>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</si>
  <si>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</si>
  <si>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</si>
  <si>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</si>
  <si>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</si>
  <si>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</si>
  <si>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</si>
  <si>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</si>
  <si>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</si>
  <si>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</si>
  <si>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</si>
  <si>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</si>
  <si>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</si>
  <si>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</si>
  <si>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</si>
  <si>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</si>
  <si>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x</t>
  </si>
  <si>
    <t>Tiempo de recorrido</t>
  </si>
  <si>
    <t>Minimo</t>
  </si>
  <si>
    <t>Máximo</t>
  </si>
  <si>
    <t>Optimo</t>
  </si>
  <si>
    <t>Tipo Bus</t>
  </si>
  <si>
    <t>Ida</t>
  </si>
  <si>
    <t>Laboral</t>
  </si>
  <si>
    <t>IP</t>
  </si>
  <si>
    <t>Factor</t>
  </si>
  <si>
    <t>Bus Tipo C</t>
  </si>
  <si>
    <t>Bus Tipo B</t>
  </si>
  <si>
    <t>BUS</t>
  </si>
  <si>
    <t>4C</t>
  </si>
  <si>
    <t>5B</t>
  </si>
  <si>
    <t>11:00 a 11:59</t>
  </si>
  <si>
    <t>11:30 a 12:29</t>
  </si>
  <si>
    <t>12:00 a 12:59</t>
  </si>
  <si>
    <t>12:30 a 13:29</t>
  </si>
  <si>
    <t>13:00 a 14:00</t>
  </si>
  <si>
    <t>13:30 a 14:30</t>
  </si>
  <si>
    <t>14:00 a 14:59</t>
  </si>
  <si>
    <t>14:30 a 15:30</t>
  </si>
  <si>
    <t>15:00 a 15:59</t>
  </si>
  <si>
    <t>15:30 a 16:30</t>
  </si>
  <si>
    <t>16:00 a 16:59</t>
  </si>
  <si>
    <t>17:00 a 17:59</t>
  </si>
  <si>
    <t>18:00 a 18:59</t>
  </si>
  <si>
    <t>19:00 a 19:59</t>
  </si>
  <si>
    <t>17:30 a 18:29</t>
  </si>
  <si>
    <t>18:30 a 19:30</t>
  </si>
  <si>
    <t>19:30 a 20:29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</si>
</sst>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\ %"/>
    <numFmt numFmtId="165" formatCode="0.0%"/>
    <numFmt numFmtId="166" formatCode="h:mm:ss;@"/>
    <numFmt numFmtId="167" formatCode="0.00\ %"/>
    <numFmt numFmtId="168" formatCode="[$-F400]h:mm:ss\ AM/PM"/>
    <numFmt numFmtId="169" formatCode="hh:mm:ss;@"/>
  </numFmts>
  <fonts count="12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sz val="9"/>
      <color theme="1"/>
      <name val="Arial"/>
      <family val="2"/>
      <charset val="1"/>
    </font>
    <font>
      <b/>
      <sz val="9"/>
      <color theme="0"/>
      <name val="Arial"/>
      <family val="2"/>
      <charset val="1"/>
    </font>
    <font>
      <sz val="9"/>
      <color theme="0"/>
      <name val="Arial"/>
      <family val="2"/>
      <charset val="1"/>
    </font>
    <font>
      <sz val="9"/>
      <name val="Arial"/>
      <family val="2"/>
      <charset val="1"/>
    </font>
    <font>
      <b/>
      <sz val="9"/>
      <color rgb="FFFFFFFF"/>
      <name val="Arial"/>
      <family val="2"/>
      <charset val="1"/>
    </font>
    <font>
      <b/>
      <sz val="10"/>
      <color theme="1"/>
      <name val="Arial Narrow"/>
      <family val="2"/>
      <charset val="1"/>
    </font>
    <font>
      <sz val="11"/>
      <color theme="1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70AD47"/>
      </patternFill>
    </fill>
    <fill>
      <patternFill patternType="solid">
        <fgColor rgb="FFFF0000"/>
        <bgColor rgb="FFC00000"/>
      </patternFill>
    </fill>
    <fill>
      <patternFill patternType="solid">
        <fgColor rgb="FFC00000"/>
        <bgColor rgb="FFFF0000"/>
      </patternFill>
    </fill>
    <fill>
      <patternFill patternType="solid">
        <fgColor theme="5" tint="0.39988402966399123"/>
        <bgColor rgb="FFFF99CC"/>
      </patternFill>
    </fill>
    <fill>
      <patternFill patternType="solid">
        <fgColor theme="9" tint="0.59987182226020086"/>
        <bgColor rgb="FFD9D9D9"/>
      </patternFill>
    </fill>
    <fill>
      <patternFill patternType="solid">
        <fgColor theme="0" tint="-0.14999847407452621"/>
        <bgColor rgb="FFC5E0B4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164" fontId="11" fillId="0" borderId="0" applyBorder="0" applyProtection="0"/>
    <xf numFmtId="0" fontId="1" fillId="0" borderId="0"/>
    <xf numFmtId="0" fontId="1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3" fillId="0" borderId="1" xfId="0" applyNumberFormat="1" applyFont="1" applyBorder="1" applyAlignment="1">
      <alignment horizontal="center" vertical="center"/>
    </xf>
    <xf numFmtId="164" fontId="11" fillId="0" borderId="1" xfId="1" applyBorder="1" applyAlignment="1" applyProtection="1">
      <alignment horizontal="center" vertical="center"/>
    </xf>
    <xf numFmtId="165" fontId="11" fillId="0" borderId="1" xfId="1" applyNumberFormat="1" applyBorder="1" applyAlignment="1" applyProtection="1">
      <alignment horizontal="center" vertical="center"/>
    </xf>
    <xf numFmtId="165" fontId="11" fillId="5" borderId="1" xfId="1" applyNumberFormat="1" applyFill="1" applyBorder="1" applyAlignment="1" applyProtection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8" borderId="1" xfId="0" applyFill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left"/>
    </xf>
    <xf numFmtId="0" fontId="6" fillId="6" borderId="0" xfId="0" applyFont="1" applyFill="1" applyAlignment="1">
      <alignment horizontal="left"/>
    </xf>
    <xf numFmtId="0" fontId="6" fillId="6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0" fillId="6" borderId="0" xfId="0" applyFill="1"/>
    <xf numFmtId="0" fontId="0" fillId="0" borderId="0" xfId="0" applyAlignment="1">
      <alignment vertical="top"/>
    </xf>
    <xf numFmtId="166" fontId="7" fillId="6" borderId="0" xfId="3" applyNumberFormat="1" applyFont="1" applyFill="1"/>
    <xf numFmtId="0" fontId="8" fillId="0" borderId="0" xfId="0" applyFont="1" applyAlignment="1">
      <alignment horizontal="left"/>
    </xf>
    <xf numFmtId="20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167" fontId="0" fillId="0" borderId="0" xfId="0" applyNumberFormat="1" applyAlignment="1">
      <alignment wrapText="1"/>
    </xf>
    <xf numFmtId="14" fontId="8" fillId="4" borderId="0" xfId="0" applyNumberFormat="1" applyFont="1" applyFill="1" applyAlignment="1">
      <alignment horizontal="left"/>
    </xf>
    <xf numFmtId="14" fontId="8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0" fontId="9" fillId="6" borderId="2" xfId="0" applyFont="1" applyFill="1" applyBorder="1" applyAlignment="1">
      <alignment horizontal="center" vertical="center" wrapText="1"/>
    </xf>
    <xf numFmtId="168" fontId="10" fillId="9" borderId="0" xfId="0" applyNumberFormat="1" applyFont="1" applyFill="1" applyAlignment="1">
      <alignment horizontal="center" vertical="center" wrapText="1"/>
    </xf>
    <xf numFmtId="168" fontId="0" fillId="0" borderId="0" xfId="0" applyNumberFormat="1" applyAlignment="1">
      <alignment horizontal="center" vertical="center"/>
    </xf>
    <xf numFmtId="168" fontId="0" fillId="10" borderId="0" xfId="0" applyNumberForma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69" fontId="0" fillId="0" borderId="0" xfId="0" applyNumberFormat="1" applyAlignment="1">
      <alignment horizontal="center"/>
    </xf>
    <xf numFmtId="168" fontId="0" fillId="0" borderId="0" xfId="0" applyNumberFormat="1"/>
    <xf numFmtId="164" fontId="0" fillId="0" borderId="0" xfId="0" applyNumberFormat="1"/>
  </cellXfs>
  <cellStyles count="4">
    <cellStyle name="Normal" xfId="0" builtinId="0"/>
    <cellStyle name="Normal 17" xfId="2" xr:uid="{00000000-0005-0000-0000-000006000000}"/>
    <cellStyle name="Normal_formato plan" xfId="3" xr:uid="{00000000-0005-0000-0000-000007000000}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4B183"/>
      <rgbColor rgb="FF4472C4"/>
      <rgbColor rgb="FF33CCCC"/>
      <rgbColor rgb="FF92D050"/>
      <rgbColor rgb="FFFFCC00"/>
      <rgbColor rgb="FFFF9900"/>
      <rgbColor rgb="FFFF6600"/>
      <rgbColor rgb="FF595959"/>
      <rgbColor rgb="FF70AD47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180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53-4FF2-ABC3-74E938329DA1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53-4FF2-ABC3-74E938329DA1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53-4FF2-ABC3-74E938329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91951515"/>
        <c:axId val="35579100"/>
      </c:lineChart>
      <c:catAx>
        <c:axId val="9195151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5579100"/>
        <c:crosses val="autoZero"/>
        <c:auto val="1"/>
        <c:lblAlgn val="ctr"/>
        <c:lblOffset val="100"/>
        <c:noMultiLvlLbl val="0"/>
      </c:catAx>
      <c:valAx>
        <c:axId val="355791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1951515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4B-44D5-92BD-CA7E483D76A4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4B-44D5-92BD-CA7E483D76A4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4B-44D5-92BD-CA7E483D7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4415704"/>
        <c:axId val="26831944"/>
      </c:lineChart>
      <c:catAx>
        <c:axId val="44157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6831944"/>
        <c:crosses val="autoZero"/>
        <c:auto val="1"/>
        <c:lblAlgn val="ctr"/>
        <c:lblOffset val="100"/>
        <c:noMultiLvlLbl val="0"/>
      </c:catAx>
      <c:valAx>
        <c:axId val="2683194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41570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12-4276-B26B-1FF091CEE46A}"/>
            </c:ext>
          </c:extLst>
        </c:ser>
        <c:ser>
          <c:idx val="1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12-4276-B26B-1FF091CEE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5961230"/>
        <c:axId val="69835067"/>
      </c:lineChart>
      <c:lineChart>
        <c:grouping val="standard"/>
        <c:varyColors val="0"/>
        <c:ser>
          <c:idx val="2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0\ 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12-4276-B26B-1FF091CEE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3585469"/>
        <c:axId val="33740194"/>
      </c:lineChart>
      <c:catAx>
        <c:axId val="596123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69835067"/>
        <c:crosses val="autoZero"/>
        <c:auto val="1"/>
        <c:lblAlgn val="ctr"/>
        <c:lblOffset val="100"/>
        <c:noMultiLvlLbl val="0"/>
      </c:catAx>
      <c:valAx>
        <c:axId val="6983506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961230"/>
        <c:crosses val="autoZero"/>
        <c:crossBetween val="between"/>
      </c:valAx>
      <c:catAx>
        <c:axId val="3358546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740194"/>
        <c:crosses val="autoZero"/>
        <c:auto val="1"/>
        <c:lblAlgn val="ctr"/>
        <c:lblOffset val="100"/>
        <c:noMultiLvlLbl val="0"/>
      </c:catAx>
      <c:valAx>
        <c:axId val="33740194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33585469"/>
        <c:crosses val="max"/>
        <c:crossBetween val="between"/>
      </c:valAx>
      <c:spPr>
        <a:solidFill>
          <a:srgbClr val="FFFFFF"/>
        </a:solidFill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60-4D44-9715-3C7F9043C698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60-4D44-9715-3C7F9043C698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60-4D44-9715-3C7F9043C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36242760"/>
        <c:axId val="24177697"/>
      </c:lineChart>
      <c:catAx>
        <c:axId val="362427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4177697"/>
        <c:crosses val="autoZero"/>
        <c:auto val="1"/>
        <c:lblAlgn val="ctr"/>
        <c:lblOffset val="100"/>
        <c:noMultiLvlLbl val="0"/>
      </c:catAx>
      <c:valAx>
        <c:axId val="2417769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624276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102- PE32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25-46E9-941D-249C3ACFEC44}"/>
            </c:ext>
          </c:extLst>
        </c:ser>
        <c:ser>
          <c:idx val="1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25-46E9-941D-249C3ACFE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61949403"/>
        <c:axId val="36829271"/>
      </c:lineChart>
      <c:lineChart>
        <c:grouping val="standard"/>
        <c:varyColors val="0"/>
        <c:ser>
          <c:idx val="2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0\ 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25-46E9-941D-249C3ACFE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96713205"/>
        <c:axId val="90417234"/>
      </c:lineChart>
      <c:catAx>
        <c:axId val="6194940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6829271"/>
        <c:crosses val="autoZero"/>
        <c:auto val="1"/>
        <c:lblAlgn val="ctr"/>
        <c:lblOffset val="100"/>
        <c:noMultiLvlLbl val="0"/>
      </c:catAx>
      <c:valAx>
        <c:axId val="3682927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61949403"/>
        <c:crosses val="autoZero"/>
        <c:crossBetween val="between"/>
      </c:valAx>
      <c:catAx>
        <c:axId val="9671320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417234"/>
        <c:crosses val="autoZero"/>
        <c:auto val="1"/>
        <c:lblAlgn val="ctr"/>
        <c:lblOffset val="100"/>
        <c:noMultiLvlLbl val="0"/>
      </c:catAx>
      <c:valAx>
        <c:axId val="90417234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96713205"/>
        <c:crosses val="max"/>
        <c:crossBetween val="between"/>
      </c:valAx>
      <c:spPr>
        <a:solidFill>
          <a:srgbClr val="FFFFFF"/>
        </a:solidFill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B18 Paradero  PB491</a:t>
            </a:r>
          </a:p>
        </c:rich>
      </c:tx>
      <c:layout>
        <c:manualLayout>
          <c:xMode val="edge"/>
          <c:yMode val="edge"/>
          <c:x val="0.28483003044975802"/>
          <c:y val="3.4394438346139797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598113113363E-2"/>
          <c:y val="0.14331015977558201"/>
          <c:w val="0.91853441820995396"/>
          <c:h val="0.65190876936211695"/>
        </c:manualLayout>
      </c:layout>
      <c:lineChart>
        <c:grouping val="standard"/>
        <c:varyColors val="0"/>
        <c:ser>
          <c:idx val="0"/>
          <c:order val="0"/>
          <c:tx>
            <c:strRef>
              <c:f>'B18 PB491'!$N$1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cat>
            <c:strRef>
              <c:f>'B18 PB491'!$M$2:$M$19</c:f>
              <c:strCache>
                <c:ptCount val="18"/>
                <c:pt idx="0">
                  <c:v>11:00 a 11:29</c:v>
                </c:pt>
                <c:pt idx="1">
                  <c:v>11:30 a 11:59</c:v>
                </c:pt>
                <c:pt idx="2">
                  <c:v>12:00 a 12:29</c:v>
                </c:pt>
                <c:pt idx="3">
                  <c:v>12:30 a 12:59</c:v>
                </c:pt>
                <c:pt idx="4">
                  <c:v>13:00 a 13:29</c:v>
                </c:pt>
                <c:pt idx="5">
                  <c:v>13:30 a 13:59</c:v>
                </c:pt>
                <c:pt idx="6">
                  <c:v>14:00 a 14:29</c:v>
                </c:pt>
                <c:pt idx="7">
                  <c:v>14:30 a 14:59</c:v>
                </c:pt>
                <c:pt idx="8">
                  <c:v>15:00 a 15:29</c:v>
                </c:pt>
                <c:pt idx="9">
                  <c:v>15:30 a 15:59</c:v>
                </c:pt>
                <c:pt idx="10">
                  <c:v>16:00 a 16:29</c:v>
                </c:pt>
                <c:pt idx="11">
                  <c:v>16:30 a 16:59</c:v>
                </c:pt>
                <c:pt idx="12">
                  <c:v>17:00 a 17:29</c:v>
                </c:pt>
                <c:pt idx="13">
                  <c:v>17:30 a 17:59</c:v>
                </c:pt>
                <c:pt idx="14">
                  <c:v>18:00 a 18:29</c:v>
                </c:pt>
                <c:pt idx="15">
                  <c:v>18:30 a 18:59</c:v>
                </c:pt>
                <c:pt idx="16">
                  <c:v>19:00 a 19:29</c:v>
                </c:pt>
                <c:pt idx="17">
                  <c:v>19:30 a 19:59</c:v>
                </c:pt>
              </c:strCache>
            </c:strRef>
          </c:cat>
          <c:val>
            <c:numRef>
              <c:f>'B18 PB491'!$N$2:$N$19</c:f>
              <c:numCache>
                <c:formatCode>General</c:formatCode>
                <c:ptCount val="18"/>
                <c:pt idx="0">
                  <c:v>90</c:v>
                </c:pt>
                <c:pt idx="1">
                  <c:v>180</c:v>
                </c:pt>
                <c:pt idx="2">
                  <c:v>270</c:v>
                </c:pt>
                <c:pt idx="3">
                  <c:v>180</c:v>
                </c:pt>
                <c:pt idx="4">
                  <c:v>180</c:v>
                </c:pt>
                <c:pt idx="5">
                  <c:v>270</c:v>
                </c:pt>
                <c:pt idx="6">
                  <c:v>270</c:v>
                </c:pt>
                <c:pt idx="7">
                  <c:v>180</c:v>
                </c:pt>
                <c:pt idx="8">
                  <c:v>180</c:v>
                </c:pt>
                <c:pt idx="9">
                  <c:v>180</c:v>
                </c:pt>
                <c:pt idx="10">
                  <c:v>270</c:v>
                </c:pt>
                <c:pt idx="11">
                  <c:v>180</c:v>
                </c:pt>
                <c:pt idx="12">
                  <c:v>180</c:v>
                </c:pt>
                <c:pt idx="13">
                  <c:v>270</c:v>
                </c:pt>
                <c:pt idx="14">
                  <c:v>180</c:v>
                </c:pt>
                <c:pt idx="15">
                  <c:v>270</c:v>
                </c:pt>
                <c:pt idx="16">
                  <c:v>180</c:v>
                </c:pt>
                <c:pt idx="17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C8-4A41-B1AB-CD4F2C5FD637}"/>
            </c:ext>
          </c:extLst>
        </c:ser>
        <c:ser>
          <c:idx val="1"/>
          <c:order val="1"/>
          <c:tx>
            <c:strRef>
              <c:f>'B18 PB491'!$O$1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cat>
            <c:strRef>
              <c:f>'B18 PB491'!$M$2:$M$19</c:f>
              <c:strCache>
                <c:ptCount val="18"/>
                <c:pt idx="0">
                  <c:v>11:00 a 11:29</c:v>
                </c:pt>
                <c:pt idx="1">
                  <c:v>11:30 a 11:59</c:v>
                </c:pt>
                <c:pt idx="2">
                  <c:v>12:00 a 12:29</c:v>
                </c:pt>
                <c:pt idx="3">
                  <c:v>12:30 a 12:59</c:v>
                </c:pt>
                <c:pt idx="4">
                  <c:v>13:00 a 13:29</c:v>
                </c:pt>
                <c:pt idx="5">
                  <c:v>13:30 a 13:59</c:v>
                </c:pt>
                <c:pt idx="6">
                  <c:v>14:00 a 14:29</c:v>
                </c:pt>
                <c:pt idx="7">
                  <c:v>14:30 a 14:59</c:v>
                </c:pt>
                <c:pt idx="8">
                  <c:v>15:00 a 15:29</c:v>
                </c:pt>
                <c:pt idx="9">
                  <c:v>15:30 a 15:59</c:v>
                </c:pt>
                <c:pt idx="10">
                  <c:v>16:00 a 16:29</c:v>
                </c:pt>
                <c:pt idx="11">
                  <c:v>16:30 a 16:59</c:v>
                </c:pt>
                <c:pt idx="12">
                  <c:v>17:00 a 17:29</c:v>
                </c:pt>
                <c:pt idx="13">
                  <c:v>17:30 a 17:59</c:v>
                </c:pt>
                <c:pt idx="14">
                  <c:v>18:00 a 18:29</c:v>
                </c:pt>
                <c:pt idx="15">
                  <c:v>18:30 a 18:59</c:v>
                </c:pt>
                <c:pt idx="16">
                  <c:v>19:00 a 19:29</c:v>
                </c:pt>
                <c:pt idx="17">
                  <c:v>19:30 a 19:59</c:v>
                </c:pt>
              </c:strCache>
            </c:strRef>
          </c:cat>
          <c:val>
            <c:numRef>
              <c:f>'B18 PB491'!$O$2:$O$19</c:f>
              <c:numCache>
                <c:formatCode>General</c:formatCode>
                <c:ptCount val="18"/>
                <c:pt idx="0">
                  <c:v>9</c:v>
                </c:pt>
                <c:pt idx="1">
                  <c:v>18</c:v>
                </c:pt>
                <c:pt idx="2">
                  <c:v>45</c:v>
                </c:pt>
                <c:pt idx="3">
                  <c:v>36</c:v>
                </c:pt>
                <c:pt idx="4">
                  <c:v>36</c:v>
                </c:pt>
                <c:pt idx="5">
                  <c:v>45</c:v>
                </c:pt>
                <c:pt idx="6">
                  <c:v>38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27</c:v>
                </c:pt>
                <c:pt idx="11">
                  <c:v>18</c:v>
                </c:pt>
                <c:pt idx="12">
                  <c:v>18</c:v>
                </c:pt>
                <c:pt idx="13">
                  <c:v>27</c:v>
                </c:pt>
                <c:pt idx="14">
                  <c:v>36</c:v>
                </c:pt>
                <c:pt idx="15">
                  <c:v>45</c:v>
                </c:pt>
                <c:pt idx="16">
                  <c:v>18</c:v>
                </c:pt>
                <c:pt idx="17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C8-4A41-B1AB-CD4F2C5FD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41656692"/>
        <c:axId val="24620494"/>
      </c:lineChart>
      <c:lineChart>
        <c:grouping val="standard"/>
        <c:varyColors val="0"/>
        <c:ser>
          <c:idx val="2"/>
          <c:order val="2"/>
          <c:tx>
            <c:strRef>
              <c:f>'B18 PB491'!$R$1</c:f>
              <c:strCache>
                <c:ptCount val="1"/>
                <c:pt idx="0">
                  <c:v>%Carga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'B18 PB491'!$M$2:$M$19</c:f>
              <c:strCache>
                <c:ptCount val="18"/>
                <c:pt idx="0">
                  <c:v>11:00 a 11:29</c:v>
                </c:pt>
                <c:pt idx="1">
                  <c:v>11:30 a 11:59</c:v>
                </c:pt>
                <c:pt idx="2">
                  <c:v>12:00 a 12:29</c:v>
                </c:pt>
                <c:pt idx="3">
                  <c:v>12:30 a 12:59</c:v>
                </c:pt>
                <c:pt idx="4">
                  <c:v>13:00 a 13:29</c:v>
                </c:pt>
                <c:pt idx="5">
                  <c:v>13:30 a 13:59</c:v>
                </c:pt>
                <c:pt idx="6">
                  <c:v>14:00 a 14:29</c:v>
                </c:pt>
                <c:pt idx="7">
                  <c:v>14:30 a 14:59</c:v>
                </c:pt>
                <c:pt idx="8">
                  <c:v>15:00 a 15:29</c:v>
                </c:pt>
                <c:pt idx="9">
                  <c:v>15:30 a 15:59</c:v>
                </c:pt>
                <c:pt idx="10">
                  <c:v>16:00 a 16:29</c:v>
                </c:pt>
                <c:pt idx="11">
                  <c:v>16:30 a 16:59</c:v>
                </c:pt>
                <c:pt idx="12">
                  <c:v>17:00 a 17:29</c:v>
                </c:pt>
                <c:pt idx="13">
                  <c:v>17:30 a 17:59</c:v>
                </c:pt>
                <c:pt idx="14">
                  <c:v>18:00 a 18:29</c:v>
                </c:pt>
                <c:pt idx="15">
                  <c:v>18:30 a 18:59</c:v>
                </c:pt>
                <c:pt idx="16">
                  <c:v>19:00 a 19:29</c:v>
                </c:pt>
                <c:pt idx="17">
                  <c:v>19:30 a 19:59</c:v>
                </c:pt>
              </c:strCache>
            </c:strRef>
          </c:cat>
          <c:val>
            <c:numRef>
              <c:f>'B18 PB491'!$R$2:$R$19</c:f>
              <c:numCache>
                <c:formatCode>0.0%</c:formatCode>
                <c:ptCount val="18"/>
                <c:pt idx="0">
                  <c:v>0.1</c:v>
                </c:pt>
                <c:pt idx="1">
                  <c:v>0.1</c:v>
                </c:pt>
                <c:pt idx="2">
                  <c:v>0.16666666666666666</c:v>
                </c:pt>
                <c:pt idx="3">
                  <c:v>0.2</c:v>
                </c:pt>
                <c:pt idx="4">
                  <c:v>0.2</c:v>
                </c:pt>
                <c:pt idx="5">
                  <c:v>0.16666666666666666</c:v>
                </c:pt>
                <c:pt idx="6">
                  <c:v>0.14074074074074075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0.2</c:v>
                </c:pt>
                <c:pt idx="15">
                  <c:v>0.16666666666666666</c:v>
                </c:pt>
                <c:pt idx="16">
                  <c:v>0.1</c:v>
                </c:pt>
                <c:pt idx="17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F0-486E-898C-DDF50811B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836351"/>
        <c:axId val="1237835871"/>
      </c:lineChart>
      <c:catAx>
        <c:axId val="416566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4620494"/>
        <c:crosses val="autoZero"/>
        <c:auto val="1"/>
        <c:lblAlgn val="ctr"/>
        <c:lblOffset val="100"/>
        <c:noMultiLvlLbl val="0"/>
      </c:catAx>
      <c:valAx>
        <c:axId val="2462049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1656692"/>
        <c:crosses val="autoZero"/>
        <c:crossBetween val="between"/>
      </c:valAx>
      <c:valAx>
        <c:axId val="1237835871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1237836351"/>
        <c:crosses val="max"/>
        <c:crossBetween val="between"/>
      </c:valAx>
      <c:catAx>
        <c:axId val="12378363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37835871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baseline="0">
                <a:solidFill>
                  <a:srgbClr val="595959"/>
                </a:solidFill>
                <a:uFillTx/>
                <a:latin typeface="Calibri"/>
              </a:rPr>
              <a:t>Ocupación Servicio B18 Paradero  PB491</a:t>
            </a:r>
          </a:p>
        </c:rich>
      </c:tx>
      <c:layout>
        <c:manualLayout>
          <c:xMode val="edge"/>
          <c:yMode val="edge"/>
          <c:x val="0.19718928981886913"/>
          <c:y val="1.7148981779206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'B18 PB491'!$U$1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'B18 PB491'!$T$2:$T$19</c:f>
              <c:strCache>
                <c:ptCount val="18"/>
                <c:pt idx="0">
                  <c:v>11:00 a 11:59</c:v>
                </c:pt>
                <c:pt idx="1">
                  <c:v>11:30 a 12:29</c:v>
                </c:pt>
                <c:pt idx="2">
                  <c:v>12:00 a 12:59</c:v>
                </c:pt>
                <c:pt idx="3">
                  <c:v>12:30 a 13:29</c:v>
                </c:pt>
                <c:pt idx="4">
                  <c:v>13:00 a 14:00</c:v>
                </c:pt>
                <c:pt idx="5">
                  <c:v>13:30 a 14:30</c:v>
                </c:pt>
                <c:pt idx="6">
                  <c:v>14:00 a 14:59</c:v>
                </c:pt>
                <c:pt idx="7">
                  <c:v>14:30 a 15:30</c:v>
                </c:pt>
                <c:pt idx="8">
                  <c:v>15:00 a 15:59</c:v>
                </c:pt>
                <c:pt idx="9">
                  <c:v>15:30 a 16:30</c:v>
                </c:pt>
                <c:pt idx="10">
                  <c:v>16:00 a 16:59</c:v>
                </c:pt>
                <c:pt idx="11">
                  <c:v>16:30 a 16:59</c:v>
                </c:pt>
                <c:pt idx="12">
                  <c:v>17:00 a 17:59</c:v>
                </c:pt>
                <c:pt idx="13">
                  <c:v>17:30 a 18:29</c:v>
                </c:pt>
                <c:pt idx="14">
                  <c:v>18:00 a 18:59</c:v>
                </c:pt>
                <c:pt idx="15">
                  <c:v>18:30 a 19:30</c:v>
                </c:pt>
                <c:pt idx="16">
                  <c:v>19:00 a 19:59</c:v>
                </c:pt>
                <c:pt idx="17">
                  <c:v>19:30 a 20:29</c:v>
                </c:pt>
              </c:strCache>
            </c:strRef>
          </c:cat>
          <c:val>
            <c:numRef>
              <c:f>'B18 PB491'!$U$2:$U$19</c:f>
              <c:numCache>
                <c:formatCode>General</c:formatCode>
                <c:ptCount val="18"/>
                <c:pt idx="0">
                  <c:v>270</c:v>
                </c:pt>
                <c:pt idx="1">
                  <c:v>450</c:v>
                </c:pt>
                <c:pt idx="2">
                  <c:v>450</c:v>
                </c:pt>
                <c:pt idx="3">
                  <c:v>360</c:v>
                </c:pt>
                <c:pt idx="4">
                  <c:v>450</c:v>
                </c:pt>
                <c:pt idx="5">
                  <c:v>540</c:v>
                </c:pt>
                <c:pt idx="6">
                  <c:v>450</c:v>
                </c:pt>
                <c:pt idx="7">
                  <c:v>360</c:v>
                </c:pt>
                <c:pt idx="8">
                  <c:v>360</c:v>
                </c:pt>
                <c:pt idx="9">
                  <c:v>450</c:v>
                </c:pt>
                <c:pt idx="10">
                  <c:v>450</c:v>
                </c:pt>
                <c:pt idx="11">
                  <c:v>360</c:v>
                </c:pt>
                <c:pt idx="12">
                  <c:v>450</c:v>
                </c:pt>
                <c:pt idx="13">
                  <c:v>450</c:v>
                </c:pt>
                <c:pt idx="14">
                  <c:v>450</c:v>
                </c:pt>
                <c:pt idx="15">
                  <c:v>450</c:v>
                </c:pt>
                <c:pt idx="16">
                  <c:v>270</c:v>
                </c:pt>
                <c:pt idx="17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9D-4658-BC91-67BE5AD84EDA}"/>
            </c:ext>
          </c:extLst>
        </c:ser>
        <c:ser>
          <c:idx val="1"/>
          <c:order val="1"/>
          <c:tx>
            <c:strRef>
              <c:f>'B18 PB491'!$V$1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'B18 PB491'!$T$2:$T$19</c:f>
              <c:strCache>
                <c:ptCount val="18"/>
                <c:pt idx="0">
                  <c:v>11:00 a 11:59</c:v>
                </c:pt>
                <c:pt idx="1">
                  <c:v>11:30 a 12:29</c:v>
                </c:pt>
                <c:pt idx="2">
                  <c:v>12:00 a 12:59</c:v>
                </c:pt>
                <c:pt idx="3">
                  <c:v>12:30 a 13:29</c:v>
                </c:pt>
                <c:pt idx="4">
                  <c:v>13:00 a 14:00</c:v>
                </c:pt>
                <c:pt idx="5">
                  <c:v>13:30 a 14:30</c:v>
                </c:pt>
                <c:pt idx="6">
                  <c:v>14:00 a 14:59</c:v>
                </c:pt>
                <c:pt idx="7">
                  <c:v>14:30 a 15:30</c:v>
                </c:pt>
                <c:pt idx="8">
                  <c:v>15:00 a 15:59</c:v>
                </c:pt>
                <c:pt idx="9">
                  <c:v>15:30 a 16:30</c:v>
                </c:pt>
                <c:pt idx="10">
                  <c:v>16:00 a 16:59</c:v>
                </c:pt>
                <c:pt idx="11">
                  <c:v>16:30 a 16:59</c:v>
                </c:pt>
                <c:pt idx="12">
                  <c:v>17:00 a 17:59</c:v>
                </c:pt>
                <c:pt idx="13">
                  <c:v>17:30 a 18:29</c:v>
                </c:pt>
                <c:pt idx="14">
                  <c:v>18:00 a 18:59</c:v>
                </c:pt>
                <c:pt idx="15">
                  <c:v>18:30 a 19:30</c:v>
                </c:pt>
                <c:pt idx="16">
                  <c:v>19:00 a 19:59</c:v>
                </c:pt>
                <c:pt idx="17">
                  <c:v>19:30 a 20:29</c:v>
                </c:pt>
              </c:strCache>
            </c:strRef>
          </c:cat>
          <c:val>
            <c:numRef>
              <c:f>'B18 PB491'!$V$2:$V$19</c:f>
              <c:numCache>
                <c:formatCode>General</c:formatCode>
                <c:ptCount val="18"/>
                <c:pt idx="0">
                  <c:v>27</c:v>
                </c:pt>
                <c:pt idx="1">
                  <c:v>63</c:v>
                </c:pt>
                <c:pt idx="2">
                  <c:v>81</c:v>
                </c:pt>
                <c:pt idx="3">
                  <c:v>72</c:v>
                </c:pt>
                <c:pt idx="4">
                  <c:v>81</c:v>
                </c:pt>
                <c:pt idx="5">
                  <c:v>83</c:v>
                </c:pt>
                <c:pt idx="6">
                  <c:v>56</c:v>
                </c:pt>
                <c:pt idx="7">
                  <c:v>36</c:v>
                </c:pt>
                <c:pt idx="8">
                  <c:v>36</c:v>
                </c:pt>
                <c:pt idx="9">
                  <c:v>45</c:v>
                </c:pt>
                <c:pt idx="10">
                  <c:v>45</c:v>
                </c:pt>
                <c:pt idx="11">
                  <c:v>36</c:v>
                </c:pt>
                <c:pt idx="12">
                  <c:v>45</c:v>
                </c:pt>
                <c:pt idx="13">
                  <c:v>63</c:v>
                </c:pt>
                <c:pt idx="14">
                  <c:v>81</c:v>
                </c:pt>
                <c:pt idx="15">
                  <c:v>63</c:v>
                </c:pt>
                <c:pt idx="16">
                  <c:v>27</c:v>
                </c:pt>
                <c:pt idx="17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9D-4658-BC91-67BE5AD84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356960"/>
        <c:axId val="453354080"/>
      </c:lineChart>
      <c:lineChart>
        <c:grouping val="standard"/>
        <c:varyColors val="0"/>
        <c:ser>
          <c:idx val="2"/>
          <c:order val="2"/>
          <c:tx>
            <c:strRef>
              <c:f>'B18 PB491'!$Y$1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'B18 PB491'!$T$2:$T$19</c:f>
              <c:strCache>
                <c:ptCount val="18"/>
                <c:pt idx="0">
                  <c:v>11:00 a 11:59</c:v>
                </c:pt>
                <c:pt idx="1">
                  <c:v>11:30 a 12:29</c:v>
                </c:pt>
                <c:pt idx="2">
                  <c:v>12:00 a 12:59</c:v>
                </c:pt>
                <c:pt idx="3">
                  <c:v>12:30 a 13:29</c:v>
                </c:pt>
                <c:pt idx="4">
                  <c:v>13:00 a 14:00</c:v>
                </c:pt>
                <c:pt idx="5">
                  <c:v>13:30 a 14:30</c:v>
                </c:pt>
                <c:pt idx="6">
                  <c:v>14:00 a 14:59</c:v>
                </c:pt>
                <c:pt idx="7">
                  <c:v>14:30 a 15:30</c:v>
                </c:pt>
                <c:pt idx="8">
                  <c:v>15:00 a 15:59</c:v>
                </c:pt>
                <c:pt idx="9">
                  <c:v>15:30 a 16:30</c:v>
                </c:pt>
                <c:pt idx="10">
                  <c:v>16:00 a 16:59</c:v>
                </c:pt>
                <c:pt idx="11">
                  <c:v>16:30 a 16:59</c:v>
                </c:pt>
                <c:pt idx="12">
                  <c:v>17:00 a 17:59</c:v>
                </c:pt>
                <c:pt idx="13">
                  <c:v>17:30 a 18:29</c:v>
                </c:pt>
                <c:pt idx="14">
                  <c:v>18:00 a 18:59</c:v>
                </c:pt>
                <c:pt idx="15">
                  <c:v>18:30 a 19:30</c:v>
                </c:pt>
                <c:pt idx="16">
                  <c:v>19:00 a 19:59</c:v>
                </c:pt>
                <c:pt idx="17">
                  <c:v>19:30 a 20:29</c:v>
                </c:pt>
              </c:strCache>
            </c:strRef>
          </c:cat>
          <c:val>
            <c:numRef>
              <c:f>'B18 PB491'!$Y$2:$Y$19</c:f>
              <c:numCache>
                <c:formatCode>0.0%</c:formatCode>
                <c:ptCount val="18"/>
                <c:pt idx="0">
                  <c:v>0.1</c:v>
                </c:pt>
                <c:pt idx="1">
                  <c:v>0.14000000000000001</c:v>
                </c:pt>
                <c:pt idx="2">
                  <c:v>0.18</c:v>
                </c:pt>
                <c:pt idx="3">
                  <c:v>0.2</c:v>
                </c:pt>
                <c:pt idx="4">
                  <c:v>0.18</c:v>
                </c:pt>
                <c:pt idx="5">
                  <c:v>0.1537037037037037</c:v>
                </c:pt>
                <c:pt idx="6">
                  <c:v>0.12444444444444444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0.14000000000000001</c:v>
                </c:pt>
                <c:pt idx="14">
                  <c:v>0.18</c:v>
                </c:pt>
                <c:pt idx="15">
                  <c:v>0.14000000000000001</c:v>
                </c:pt>
                <c:pt idx="16">
                  <c:v>0.1</c:v>
                </c:pt>
                <c:pt idx="17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9D-4658-BC91-67BE5AD84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048432"/>
        <c:axId val="463046992"/>
      </c:lineChart>
      <c:catAx>
        <c:axId val="45335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3354080"/>
        <c:crosses val="autoZero"/>
        <c:auto val="1"/>
        <c:lblAlgn val="ctr"/>
        <c:lblOffset val="100"/>
        <c:noMultiLvlLbl val="0"/>
      </c:catAx>
      <c:valAx>
        <c:axId val="45335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3356960"/>
        <c:crosses val="autoZero"/>
        <c:crossBetween val="between"/>
      </c:valAx>
      <c:valAx>
        <c:axId val="463046992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63048432"/>
        <c:crosses val="max"/>
        <c:crossBetween val="between"/>
      </c:valAx>
      <c:catAx>
        <c:axId val="463048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0469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PB720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180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5D-4DF2-AD4E-BE7853918733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5D-4DF2-AD4E-BE7853918733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5D-4DF2-AD4E-BE7853918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88394060"/>
        <c:axId val="59977450"/>
      </c:lineChart>
      <c:catAx>
        <c:axId val="883940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9977450"/>
        <c:crosses val="autoZero"/>
        <c:auto val="1"/>
        <c:lblAlgn val="ctr"/>
        <c:lblOffset val="100"/>
        <c:noMultiLvlLbl val="0"/>
      </c:catAx>
      <c:valAx>
        <c:axId val="5997745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839406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PB720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63-49A2-BEEB-B4C6826FF943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63-49A2-BEEB-B4C6826FF943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63-49A2-BEEB-B4C6826FF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46294888"/>
        <c:axId val="99046309"/>
      </c:lineChart>
      <c:catAx>
        <c:axId val="46294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9046309"/>
        <c:crosses val="autoZero"/>
        <c:auto val="1"/>
        <c:lblAlgn val="ctr"/>
        <c:lblOffset val="100"/>
        <c:noMultiLvlLbl val="0"/>
      </c:catAx>
      <c:valAx>
        <c:axId val="9904630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6294888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PB720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9A-4FF5-ADB0-C5BBCE9CC658}"/>
            </c:ext>
          </c:extLst>
        </c:ser>
        <c:ser>
          <c:idx val="1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9A-4FF5-ADB0-C5BBCE9CC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19356452"/>
        <c:axId val="22939832"/>
      </c:lineChart>
      <c:lineChart>
        <c:grouping val="standard"/>
        <c:varyColors val="0"/>
        <c:ser>
          <c:idx val="2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0\ 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9A-4FF5-ADB0-C5BBCE9CC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43937078"/>
        <c:axId val="81171734"/>
      </c:lineChart>
      <c:catAx>
        <c:axId val="193564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2939832"/>
        <c:crosses val="autoZero"/>
        <c:auto val="1"/>
        <c:lblAlgn val="ctr"/>
        <c:lblOffset val="100"/>
        <c:noMultiLvlLbl val="0"/>
      </c:catAx>
      <c:valAx>
        <c:axId val="2293983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9356452"/>
        <c:crosses val="autoZero"/>
        <c:crossBetween val="between"/>
      </c:valAx>
      <c:catAx>
        <c:axId val="4393707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171734"/>
        <c:crosses val="autoZero"/>
        <c:auto val="1"/>
        <c:lblAlgn val="ctr"/>
        <c:lblOffset val="100"/>
        <c:noMultiLvlLbl val="0"/>
      </c:catAx>
      <c:valAx>
        <c:axId val="81171734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43937078"/>
        <c:crosses val="max"/>
        <c:crossBetween val="between"/>
      </c:valAx>
      <c:spPr>
        <a:solidFill>
          <a:srgbClr val="FFFFFF"/>
        </a:solidFill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PB1186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180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84-46E8-AC14-898311DC1F0D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84-46E8-AC14-898311DC1F0D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84-46E8-AC14-898311DC1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69686030"/>
        <c:axId val="79176037"/>
      </c:lineChart>
      <c:catAx>
        <c:axId val="6968603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9176037"/>
        <c:crosses val="autoZero"/>
        <c:auto val="1"/>
        <c:lblAlgn val="ctr"/>
        <c:lblOffset val="100"/>
        <c:noMultiLvlLbl val="0"/>
      </c:catAx>
      <c:valAx>
        <c:axId val="7917603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6968603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12600</xdr:colOff>
      <xdr:row>5</xdr:row>
      <xdr:rowOff>80280</xdr:rowOff>
    </xdr:from>
    <xdr:to>
      <xdr:col>19</xdr:col>
      <xdr:colOff>729000</xdr:colOff>
      <xdr:row>19</xdr:row>
      <xdr:rowOff>9000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306000</xdr:colOff>
      <xdr:row>4</xdr:row>
      <xdr:rowOff>168840</xdr:rowOff>
    </xdr:from>
    <xdr:to>
      <xdr:col>28</xdr:col>
      <xdr:colOff>599040</xdr:colOff>
      <xdr:row>19</xdr:row>
      <xdr:rowOff>46800</xdr:rowOff>
    </xdr:to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736560</xdr:colOff>
      <xdr:row>27</xdr:row>
      <xdr:rowOff>66600</xdr:rowOff>
    </xdr:from>
    <xdr:to>
      <xdr:col>17</xdr:col>
      <xdr:colOff>710640</xdr:colOff>
      <xdr:row>42</xdr:row>
      <xdr:rowOff>120600</xdr:rowOff>
    </xdr:to>
    <xdr:graphicFrame macro="">
      <xdr:nvGraphicFramePr>
        <xdr:cNvPr id="4" name="Gráfico 1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764445</xdr:colOff>
      <xdr:row>21</xdr:row>
      <xdr:rowOff>163285</xdr:rowOff>
    </xdr:from>
    <xdr:to>
      <xdr:col>19</xdr:col>
      <xdr:colOff>196850</xdr:colOff>
      <xdr:row>37</xdr:row>
      <xdr:rowOff>66445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520700</xdr:colOff>
      <xdr:row>21</xdr:row>
      <xdr:rowOff>133350</xdr:rowOff>
    </xdr:from>
    <xdr:to>
      <xdr:col>26</xdr:col>
      <xdr:colOff>50800</xdr:colOff>
      <xdr:row>37</xdr:row>
      <xdr:rowOff>50800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8AB2E04-C055-D3C4-62A6-7184D8A788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729000</xdr:colOff>
      <xdr:row>19</xdr:row>
      <xdr:rowOff>9000</xdr:rowOff>
    </xdr:to>
    <xdr:graphicFrame macro="">
      <xdr:nvGraphicFramePr>
        <xdr:cNvPr id="6" name="Gráfico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599040</xdr:colOff>
      <xdr:row>19</xdr:row>
      <xdr:rowOff>46800</xdr:rowOff>
    </xdr:to>
    <xdr:graphicFrame macro="">
      <xdr:nvGraphicFramePr>
        <xdr:cNvPr id="7" name="Gráfico 2">
          <a:extLst>
            <a:ext uri="{FF2B5EF4-FFF2-40B4-BE49-F238E27FC236}">
              <a16:creationId xmlns:a16="http://schemas.microsoft.com/office/drawing/2014/main" id="{00000000-0008-0000-0200-000007000000}"/>
            </a:ext>
            <a:ext uri="{147F2762-F138-4A5C-976F-8EAC2B608ADB}">
              <a16:predDERef xmlns:a16="http://schemas.microsoft.com/office/drawing/2014/main" pre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710640</xdr:colOff>
      <xdr:row>42</xdr:row>
      <xdr:rowOff>120600</xdr:rowOff>
    </xdr:to>
    <xdr:graphicFrame macro="">
      <xdr:nvGraphicFramePr>
        <xdr:cNvPr id="8" name="Gráfico 3">
          <a:extLst>
            <a:ext uri="{FF2B5EF4-FFF2-40B4-BE49-F238E27FC236}">
              <a16:creationId xmlns:a16="http://schemas.microsoft.com/office/drawing/2014/main" id="{00000000-0008-0000-0200-000008000000}"/>
            </a:ext>
            <a:ext uri="{147F2762-F138-4A5C-976F-8EAC2B608ADB}">
              <a16:predDERef xmlns:a16="http://schemas.microsoft.com/office/drawing/2014/main" pre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729000</xdr:colOff>
      <xdr:row>19</xdr:row>
      <xdr:rowOff>9000</xdr:rowOff>
    </xdr:to>
    <xdr:graphicFrame macro="">
      <xdr:nvGraphicFramePr>
        <xdr:cNvPr id="9" name="Gráfico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599040</xdr:colOff>
      <xdr:row>19</xdr:row>
      <xdr:rowOff>46800</xdr:rowOff>
    </xdr:to>
    <xdr:graphicFrame macro="">
      <xdr:nvGraphicFramePr>
        <xdr:cNvPr id="10" name="Gráfico 2">
          <a:extLst>
            <a:ext uri="{FF2B5EF4-FFF2-40B4-BE49-F238E27FC236}">
              <a16:creationId xmlns:a16="http://schemas.microsoft.com/office/drawing/2014/main" id="{00000000-0008-0000-0300-00000A000000}"/>
            </a:ext>
            <a:ext uri="{147F2762-F138-4A5C-976F-8EAC2B608ADB}">
              <a16:predDERef xmlns:a16="http://schemas.microsoft.com/office/drawing/2014/main" pre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710640</xdr:colOff>
      <xdr:row>42</xdr:row>
      <xdr:rowOff>120600</xdr:rowOff>
    </xdr:to>
    <xdr:graphicFrame macro="">
      <xdr:nvGraphicFramePr>
        <xdr:cNvPr id="11" name="Gráfico 3">
          <a:extLst>
            <a:ext uri="{FF2B5EF4-FFF2-40B4-BE49-F238E27FC236}">
              <a16:creationId xmlns:a16="http://schemas.microsoft.com/office/drawing/2014/main" id="{00000000-0008-0000-0300-00000B000000}"/>
            </a:ext>
            <a:ext uri="{147F2762-F138-4A5C-976F-8EAC2B608ADB}">
              <a16:predDERef xmlns:a16="http://schemas.microsoft.com/office/drawing/2014/main" pre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119A6AE\PO%202023(22Abr%20al%2031Dic)%20U8%20-%20Anexo%203_rect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  <sheetName val="Hoja4"/>
      <sheetName val="Parámetros"/>
      <sheetName val="Hoja1"/>
      <sheetName val="Hoja2"/>
      <sheetName val="Reconocimiento KM"/>
    </sheetNames>
    <sheetDataSet>
      <sheetData sheetId="0"/>
      <sheetData sheetId="1"/>
      <sheetData sheetId="2"/>
      <sheetData sheetId="3"/>
      <sheetData sheetId="4">
        <row r="1">
          <cell r="A1">
            <v>801</v>
          </cell>
          <cell r="B1" t="str">
            <v>B2V</v>
          </cell>
        </row>
        <row r="2">
          <cell r="A2">
            <v>801</v>
          </cell>
          <cell r="B2" t="str">
            <v>B2D</v>
          </cell>
        </row>
        <row r="3">
          <cell r="A3">
            <v>803</v>
          </cell>
          <cell r="B3" t="str">
            <v>B2D</v>
          </cell>
        </row>
        <row r="4">
          <cell r="A4">
            <v>803</v>
          </cell>
          <cell r="B4" t="str">
            <v>B2V</v>
          </cell>
        </row>
        <row r="5">
          <cell r="A5">
            <v>805</v>
          </cell>
          <cell r="B5" t="str">
            <v>C2D</v>
          </cell>
        </row>
        <row r="6">
          <cell r="A6">
            <v>807</v>
          </cell>
          <cell r="B6" t="str">
            <v>B2V</v>
          </cell>
        </row>
        <row r="7">
          <cell r="A7">
            <v>807</v>
          </cell>
          <cell r="B7" t="str">
            <v>B2D</v>
          </cell>
        </row>
        <row r="8">
          <cell r="A8">
            <v>808</v>
          </cell>
          <cell r="B8" t="str">
            <v>A2D</v>
          </cell>
        </row>
        <row r="9">
          <cell r="A9">
            <v>809</v>
          </cell>
          <cell r="B9" t="str">
            <v>A2D</v>
          </cell>
        </row>
        <row r="10">
          <cell r="A10">
            <v>810</v>
          </cell>
          <cell r="B10" t="str">
            <v>B2V</v>
          </cell>
        </row>
        <row r="11">
          <cell r="A11">
            <v>810</v>
          </cell>
          <cell r="B11" t="str">
            <v>B2D</v>
          </cell>
        </row>
        <row r="12">
          <cell r="A12">
            <v>812</v>
          </cell>
          <cell r="B12" t="str">
            <v>B2D</v>
          </cell>
        </row>
        <row r="13">
          <cell r="A13">
            <v>812</v>
          </cell>
          <cell r="B13" t="str">
            <v>B2V</v>
          </cell>
        </row>
        <row r="14">
          <cell r="A14">
            <v>813</v>
          </cell>
          <cell r="B14" t="str">
            <v>B2D</v>
          </cell>
        </row>
        <row r="15">
          <cell r="A15">
            <v>813</v>
          </cell>
          <cell r="B15" t="str">
            <v>B2V</v>
          </cell>
        </row>
        <row r="16">
          <cell r="A16">
            <v>816</v>
          </cell>
          <cell r="B16" t="str">
            <v>B2V</v>
          </cell>
        </row>
        <row r="17">
          <cell r="A17">
            <v>817</v>
          </cell>
          <cell r="B17" t="str">
            <v>A2D</v>
          </cell>
        </row>
        <row r="18">
          <cell r="A18">
            <v>818</v>
          </cell>
          <cell r="B18" t="str">
            <v>B2D</v>
          </cell>
        </row>
        <row r="19">
          <cell r="A19">
            <v>818</v>
          </cell>
          <cell r="B19" t="str">
            <v>B2V</v>
          </cell>
        </row>
        <row r="20">
          <cell r="A20">
            <v>820</v>
          </cell>
          <cell r="B20" t="str">
            <v>B2V</v>
          </cell>
        </row>
        <row r="21">
          <cell r="A21">
            <v>820</v>
          </cell>
          <cell r="B21" t="str">
            <v>B2D</v>
          </cell>
        </row>
        <row r="22">
          <cell r="A22">
            <v>822</v>
          </cell>
          <cell r="B22" t="str">
            <v>B2V</v>
          </cell>
        </row>
        <row r="23">
          <cell r="A23">
            <v>822</v>
          </cell>
          <cell r="B23" t="str">
            <v>B2D</v>
          </cell>
        </row>
        <row r="24">
          <cell r="A24">
            <v>824</v>
          </cell>
          <cell r="B24" t="str">
            <v>B2D</v>
          </cell>
        </row>
        <row r="25">
          <cell r="A25">
            <v>824</v>
          </cell>
          <cell r="B25" t="str">
            <v>B2V</v>
          </cell>
        </row>
        <row r="26">
          <cell r="A26">
            <v>825</v>
          </cell>
          <cell r="B26" t="str">
            <v>B2P</v>
          </cell>
        </row>
        <row r="27">
          <cell r="A27">
            <v>826</v>
          </cell>
          <cell r="B27" t="str">
            <v>B2P</v>
          </cell>
        </row>
        <row r="28">
          <cell r="A28">
            <v>828</v>
          </cell>
          <cell r="B28" t="str">
            <v>B2V</v>
          </cell>
        </row>
        <row r="29">
          <cell r="A29">
            <v>828</v>
          </cell>
          <cell r="B29" t="str">
            <v>B2D</v>
          </cell>
        </row>
        <row r="30">
          <cell r="A30">
            <v>829</v>
          </cell>
          <cell r="B30" t="str">
            <v>B2V</v>
          </cell>
        </row>
        <row r="31">
          <cell r="A31">
            <v>829</v>
          </cell>
          <cell r="B31" t="str">
            <v>B2D</v>
          </cell>
        </row>
        <row r="32">
          <cell r="A32">
            <v>832</v>
          </cell>
          <cell r="B32" t="str">
            <v>B2D</v>
          </cell>
        </row>
        <row r="33">
          <cell r="A33">
            <v>832</v>
          </cell>
          <cell r="B33" t="str">
            <v>B2V</v>
          </cell>
        </row>
        <row r="34">
          <cell r="A34">
            <v>836</v>
          </cell>
          <cell r="B34" t="str">
            <v>B2D</v>
          </cell>
        </row>
        <row r="35">
          <cell r="A35">
            <v>836</v>
          </cell>
          <cell r="B35" t="str">
            <v>B2V</v>
          </cell>
        </row>
        <row r="36">
          <cell r="A36">
            <v>841</v>
          </cell>
          <cell r="B36" t="str">
            <v>C2D</v>
          </cell>
        </row>
        <row r="37">
          <cell r="A37" t="str">
            <v>805c</v>
          </cell>
          <cell r="B37" t="str">
            <v>B2D</v>
          </cell>
        </row>
        <row r="38">
          <cell r="A38" t="str">
            <v>818e</v>
          </cell>
          <cell r="B38" t="str">
            <v>B2V</v>
          </cell>
        </row>
        <row r="39">
          <cell r="A39" t="str">
            <v>818e</v>
          </cell>
          <cell r="B39" t="str">
            <v>B2D</v>
          </cell>
        </row>
        <row r="40">
          <cell r="A40" t="str">
            <v>830N</v>
          </cell>
          <cell r="B40" t="str">
            <v>B2V</v>
          </cell>
        </row>
        <row r="41">
          <cell r="A41" t="str">
            <v>830N</v>
          </cell>
          <cell r="B41" t="str">
            <v>B2D</v>
          </cell>
        </row>
        <row r="42">
          <cell r="A42" t="str">
            <v>841e</v>
          </cell>
          <cell r="B42" t="str">
            <v>C2D</v>
          </cell>
        </row>
        <row r="43">
          <cell r="A43" t="str">
            <v>841y</v>
          </cell>
          <cell r="B43" t="str">
            <v>C2D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6"/>
  <sheetViews>
    <sheetView zoomScale="75" zoomScaleNormal="75" workbookViewId="0">
      <selection activeCell="G5" sqref="G5"/>
    </sheetView>
  </sheetViews>
  <sheetFormatPr baseColWidth="10" defaultColWidth="11.453125" defaultRowHeight="15" customHeight="1" x14ac:dyDescent="0.35"/>
  <cols>
    <col min="1" max="1" width="3.453125" customWidth="1"/>
    <col min="2" max="2" width="20.1796875" customWidth="1"/>
    <col min="3" max="3" width="22.453125" customWidth="1"/>
    <col min="4" max="4" width="13.1796875" customWidth="1"/>
    <col min="6" max="6" width="11.7265625" customWidth="1"/>
    <col min="7" max="7" width="7.81640625" customWidth="1"/>
    <col min="8" max="8" width="19" customWidth="1"/>
    <col min="9" max="9" width="14.453125" customWidth="1"/>
    <col min="10" max="12" width="15.54296875" customWidth="1"/>
    <col min="14" max="15" width="14" customWidth="1"/>
    <col min="16" max="16" width="14.453125" style="1" customWidth="1"/>
    <col min="17" max="18" width="12" style="1" customWidth="1"/>
    <col min="19" max="19" width="11.453125" style="1"/>
    <col min="21" max="21" width="6.54296875" customWidth="1"/>
    <col min="22" max="22" width="12.7265625" customWidth="1"/>
  </cols>
  <sheetData>
    <row r="1" spans="1:28" ht="15.5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5">
        <v>1</v>
      </c>
      <c r="S1" s="4" t="s">
        <v>15</v>
      </c>
      <c r="T1" s="4" t="s">
        <v>16</v>
      </c>
      <c r="V1" s="4" t="s">
        <v>11</v>
      </c>
      <c r="W1" s="4" t="s">
        <v>12</v>
      </c>
      <c r="X1" s="4" t="s">
        <v>13</v>
      </c>
      <c r="Y1" s="4" t="s">
        <v>14</v>
      </c>
      <c r="Z1" s="5">
        <v>1</v>
      </c>
      <c r="AA1" s="4" t="s">
        <v>15</v>
      </c>
      <c r="AB1" s="4" t="s">
        <v>16</v>
      </c>
    </row>
    <row r="2" spans="1:28" ht="14.5" x14ac:dyDescent="0.35">
      <c r="A2">
        <v>1</v>
      </c>
      <c r="B2" s="6" t="s">
        <v>17</v>
      </c>
      <c r="C2" s="6" t="s">
        <v>18</v>
      </c>
      <c r="D2" s="7">
        <v>45888</v>
      </c>
      <c r="E2" s="6">
        <v>102</v>
      </c>
      <c r="F2" s="6">
        <v>2</v>
      </c>
      <c r="G2" s="8">
        <v>0.27152777777777798</v>
      </c>
      <c r="H2" s="6" t="s">
        <v>19</v>
      </c>
      <c r="I2" s="6" t="s">
        <v>20</v>
      </c>
      <c r="J2" s="6">
        <f>VLOOKUP(F2,Hoja1!E:F,2,)</f>
        <v>90</v>
      </c>
      <c r="K2" s="6">
        <f>VLOOKUP(I2,Hoja1!A:C,3,)</f>
        <v>66</v>
      </c>
      <c r="L2" s="9">
        <f t="shared" ref="L2:L9" si="0">K2/J2</f>
        <v>0.73333333333333328</v>
      </c>
      <c r="N2" s="6" t="s">
        <v>21</v>
      </c>
      <c r="O2" s="6">
        <f>SUM(Parámetros!K8)</f>
        <v>180</v>
      </c>
      <c r="P2" s="6">
        <f>SUM(J2:J3)</f>
        <v>180</v>
      </c>
      <c r="Q2" s="6">
        <f>SUM(K2:K3)</f>
        <v>120</v>
      </c>
      <c r="R2" s="9">
        <v>1</v>
      </c>
      <c r="S2" s="10">
        <v>0.85</v>
      </c>
      <c r="T2" s="10">
        <f>Q2/P2</f>
        <v>0.66666666666666663</v>
      </c>
      <c r="V2" s="6" t="s">
        <v>22</v>
      </c>
      <c r="W2" s="6">
        <f t="shared" ref="W2:Y4" si="1">SUM(O2:O3)</f>
        <v>450</v>
      </c>
      <c r="X2" s="6">
        <f t="shared" si="1"/>
        <v>450</v>
      </c>
      <c r="Y2" s="6">
        <f t="shared" si="1"/>
        <v>279</v>
      </c>
      <c r="Z2" s="9">
        <v>1</v>
      </c>
      <c r="AA2" s="10">
        <v>0.85</v>
      </c>
      <c r="AB2" s="10">
        <f>(Y2/X2)</f>
        <v>0.62</v>
      </c>
    </row>
    <row r="3" spans="1:28" ht="14.5" x14ac:dyDescent="0.35">
      <c r="A3">
        <v>2</v>
      </c>
      <c r="B3" s="6" t="s">
        <v>17</v>
      </c>
      <c r="C3" s="6" t="s">
        <v>18</v>
      </c>
      <c r="D3" s="7">
        <v>45888</v>
      </c>
      <c r="E3" s="6">
        <v>102</v>
      </c>
      <c r="F3" s="6">
        <v>2</v>
      </c>
      <c r="G3" s="8">
        <v>0.28680555555555598</v>
      </c>
      <c r="H3" s="6" t="s">
        <v>23</v>
      </c>
      <c r="I3" s="6">
        <v>3</v>
      </c>
      <c r="J3" s="6">
        <f>VLOOKUP(F3,Hoja1!E:F,2,)</f>
        <v>90</v>
      </c>
      <c r="K3" s="6">
        <f>VLOOKUP(I3,Hoja1!A:C,3,)</f>
        <v>54</v>
      </c>
      <c r="L3" s="9">
        <f t="shared" si="0"/>
        <v>0.6</v>
      </c>
      <c r="N3" s="6" t="s">
        <v>24</v>
      </c>
      <c r="O3" s="6">
        <f>SUM(Parámetros!K9)</f>
        <v>270</v>
      </c>
      <c r="P3" s="6">
        <f>SUM(J4:J6)</f>
        <v>270</v>
      </c>
      <c r="Q3" s="6">
        <f>SUM(K4:K6)</f>
        <v>159</v>
      </c>
      <c r="R3" s="9">
        <v>1</v>
      </c>
      <c r="S3" s="10">
        <v>0.85</v>
      </c>
      <c r="T3" s="10">
        <f>Q3/P3</f>
        <v>0.58888888888888891</v>
      </c>
      <c r="V3" s="6" t="s">
        <v>25</v>
      </c>
      <c r="W3" s="6">
        <f t="shared" si="1"/>
        <v>450</v>
      </c>
      <c r="X3" s="6">
        <f t="shared" si="1"/>
        <v>360</v>
      </c>
      <c r="Y3" s="6">
        <f t="shared" si="1"/>
        <v>213</v>
      </c>
      <c r="Z3" s="9">
        <v>1</v>
      </c>
      <c r="AA3" s="10">
        <v>0.85</v>
      </c>
      <c r="AB3" s="11">
        <f>(Y3/X3)</f>
        <v>0.59166666666666667</v>
      </c>
    </row>
    <row r="4" spans="1:28" ht="14.5" x14ac:dyDescent="0.35">
      <c r="A4">
        <v>3</v>
      </c>
      <c r="B4" s="6" t="s">
        <v>17</v>
      </c>
      <c r="C4" s="6" t="s">
        <v>18</v>
      </c>
      <c r="D4" s="7">
        <v>45888</v>
      </c>
      <c r="E4" s="6">
        <v>102</v>
      </c>
      <c r="F4" s="6">
        <v>2</v>
      </c>
      <c r="G4" s="8">
        <v>0.295833333333333</v>
      </c>
      <c r="H4" s="6" t="s">
        <v>26</v>
      </c>
      <c r="I4" s="6">
        <v>2</v>
      </c>
      <c r="J4" s="6">
        <f>VLOOKUP(F4,Hoja1!E:F,2,)</f>
        <v>90</v>
      </c>
      <c r="K4" s="6">
        <f>VLOOKUP(I4,Hoja1!A:C,3,)</f>
        <v>27</v>
      </c>
      <c r="L4" s="9">
        <f t="shared" si="0"/>
        <v>0.3</v>
      </c>
      <c r="N4" s="6" t="s">
        <v>27</v>
      </c>
      <c r="O4" s="6">
        <f>SUM(Parámetros!K10)</f>
        <v>180</v>
      </c>
      <c r="P4" s="6">
        <f>SUM(J7)</f>
        <v>90</v>
      </c>
      <c r="Q4" s="6">
        <f>SUM(K7)</f>
        <v>54</v>
      </c>
      <c r="R4" s="9">
        <v>1</v>
      </c>
      <c r="S4" s="10">
        <v>0.85</v>
      </c>
      <c r="T4" s="10">
        <f>Q4/P4</f>
        <v>0.6</v>
      </c>
      <c r="V4" s="6" t="s">
        <v>28</v>
      </c>
      <c r="W4" s="6">
        <f t="shared" si="1"/>
        <v>450</v>
      </c>
      <c r="X4" s="6">
        <f t="shared" si="1"/>
        <v>270</v>
      </c>
      <c r="Y4" s="6">
        <f t="shared" si="1"/>
        <v>127.8</v>
      </c>
      <c r="Z4" s="9">
        <v>1</v>
      </c>
      <c r="AA4" s="10">
        <v>0.85</v>
      </c>
      <c r="AB4" s="10">
        <f>(Y4/X4)</f>
        <v>0.47333333333333333</v>
      </c>
    </row>
    <row r="5" spans="1:28" ht="14.5" x14ac:dyDescent="0.35">
      <c r="A5">
        <v>4</v>
      </c>
      <c r="B5" s="6" t="s">
        <v>17</v>
      </c>
      <c r="C5" s="6" t="s">
        <v>18</v>
      </c>
      <c r="D5" s="7">
        <v>45888</v>
      </c>
      <c r="E5" s="6">
        <v>102</v>
      </c>
      <c r="F5" s="6">
        <v>2</v>
      </c>
      <c r="G5" s="8">
        <v>0.30833333333333302</v>
      </c>
      <c r="H5" s="6" t="s">
        <v>29</v>
      </c>
      <c r="I5" s="6" t="s">
        <v>20</v>
      </c>
      <c r="J5" s="6">
        <f>VLOOKUP(F5,Hoja1!E:F,2,)</f>
        <v>90</v>
      </c>
      <c r="K5" s="6">
        <f>VLOOKUP(I5,Hoja1!A:C,3,)</f>
        <v>66</v>
      </c>
      <c r="L5" s="9">
        <f t="shared" si="0"/>
        <v>0.73333333333333328</v>
      </c>
      <c r="N5" s="6" t="s">
        <v>30</v>
      </c>
      <c r="O5" s="6">
        <f>SUM(Parámetros!K11)</f>
        <v>270</v>
      </c>
      <c r="P5" s="6">
        <f>SUM(J8:J9)</f>
        <v>180</v>
      </c>
      <c r="Q5" s="6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ht="14.5" x14ac:dyDescent="0.35">
      <c r="A6">
        <v>5</v>
      </c>
      <c r="B6" s="6" t="s">
        <v>17</v>
      </c>
      <c r="C6" s="6" t="s">
        <v>18</v>
      </c>
      <c r="D6" s="7">
        <v>45888</v>
      </c>
      <c r="E6" s="6">
        <v>102</v>
      </c>
      <c r="F6" s="6">
        <v>2</v>
      </c>
      <c r="G6" s="8">
        <v>0.311805555555556</v>
      </c>
      <c r="H6" s="6" t="s">
        <v>31</v>
      </c>
      <c r="I6" s="6" t="s">
        <v>32</v>
      </c>
      <c r="J6" s="6">
        <f>VLOOKUP(F6,Hoja1!E:F,2,)</f>
        <v>90</v>
      </c>
      <c r="K6" s="6">
        <f>VLOOKUP(I6,Hoja1!A:C,3,)</f>
        <v>66</v>
      </c>
      <c r="L6" s="9">
        <f t="shared" si="0"/>
        <v>0.73333333333333328</v>
      </c>
    </row>
    <row r="7" spans="1:28" ht="14.5" x14ac:dyDescent="0.35">
      <c r="A7">
        <v>6</v>
      </c>
      <c r="B7" s="6" t="s">
        <v>17</v>
      </c>
      <c r="C7" s="6" t="s">
        <v>18</v>
      </c>
      <c r="D7" s="7">
        <v>45888</v>
      </c>
      <c r="E7" s="6">
        <v>102</v>
      </c>
      <c r="F7" s="6">
        <v>2</v>
      </c>
      <c r="G7" s="8">
        <v>0.32569444444444401</v>
      </c>
      <c r="H7" s="6" t="s">
        <v>33</v>
      </c>
      <c r="I7" s="6">
        <v>3</v>
      </c>
      <c r="J7" s="6">
        <f>VLOOKUP(F7,Hoja1!E:F,2,)</f>
        <v>90</v>
      </c>
      <c r="K7" s="6">
        <f>VLOOKUP(I7,Hoja1!A:C,3,)</f>
        <v>54</v>
      </c>
      <c r="L7" s="9">
        <f t="shared" si="0"/>
        <v>0.6</v>
      </c>
    </row>
    <row r="8" spans="1:28" ht="14.5" x14ac:dyDescent="0.35">
      <c r="A8">
        <v>7</v>
      </c>
      <c r="B8" s="6" t="s">
        <v>17</v>
      </c>
      <c r="C8" s="6" t="s">
        <v>18</v>
      </c>
      <c r="D8" s="7">
        <v>45888</v>
      </c>
      <c r="E8" s="6">
        <v>102</v>
      </c>
      <c r="F8" s="6">
        <v>2</v>
      </c>
      <c r="G8" s="8">
        <v>0.33888888888888902</v>
      </c>
      <c r="H8" s="6" t="s">
        <v>34</v>
      </c>
      <c r="I8" s="6">
        <v>3</v>
      </c>
      <c r="J8" s="6">
        <f>VLOOKUP(F8,Hoja1!E:F,2,)</f>
        <v>90</v>
      </c>
      <c r="K8" s="6">
        <f>VLOOKUP(I8,Hoja1!A:C,3,)</f>
        <v>54</v>
      </c>
      <c r="L8" s="9">
        <f t="shared" si="0"/>
        <v>0.6</v>
      </c>
    </row>
    <row r="9" spans="1:28" ht="14.5" x14ac:dyDescent="0.35">
      <c r="A9">
        <v>8</v>
      </c>
      <c r="B9" s="6" t="s">
        <v>17</v>
      </c>
      <c r="C9" s="6" t="s">
        <v>18</v>
      </c>
      <c r="D9" s="7">
        <v>45888</v>
      </c>
      <c r="E9" s="6">
        <v>102</v>
      </c>
      <c r="F9" s="6">
        <v>2</v>
      </c>
      <c r="G9" s="8">
        <v>0.34930555555555598</v>
      </c>
      <c r="H9" s="12" t="s">
        <v>35</v>
      </c>
      <c r="I9" s="6" t="s">
        <v>36</v>
      </c>
      <c r="J9" s="6">
        <f>VLOOKUP(F9,Hoja1!E:F,2,)</f>
        <v>90</v>
      </c>
      <c r="K9" s="6">
        <f>VLOOKUP(I9,Hoja1!A:C,3,)</f>
        <v>19.8</v>
      </c>
      <c r="L9" s="9">
        <f t="shared" si="0"/>
        <v>0.22</v>
      </c>
    </row>
    <row r="19" spans="14:17" ht="19.5" customHeight="1" x14ac:dyDescent="0.35"/>
    <row r="20" spans="14:17" ht="19.5" customHeight="1" x14ac:dyDescent="0.35"/>
    <row r="21" spans="14:17" ht="19.5" customHeight="1" x14ac:dyDescent="0.35"/>
    <row r="22" spans="14:17" ht="14.5" x14ac:dyDescent="0.35">
      <c r="N22" s="13" t="str">
        <f>N1</f>
        <v>Hora Movil</v>
      </c>
      <c r="O22" s="13" t="str">
        <f t="shared" ref="O22:P26" si="2">P1</f>
        <v>Cap. Ofrecida</v>
      </c>
      <c r="P22" s="13" t="str">
        <f t="shared" si="2"/>
        <v>Ocupación</v>
      </c>
      <c r="Q22" s="13" t="str">
        <f>T1</f>
        <v>%Carga</v>
      </c>
    </row>
    <row r="23" spans="14:17" ht="14.5" x14ac:dyDescent="0.35">
      <c r="N23" s="6" t="str">
        <f>N2</f>
        <v>06:30 a 06:59</v>
      </c>
      <c r="O23" s="6">
        <f t="shared" si="2"/>
        <v>180</v>
      </c>
      <c r="P23" s="6">
        <f t="shared" si="2"/>
        <v>120</v>
      </c>
      <c r="Q23" s="9">
        <f>T2</f>
        <v>0.66666666666666663</v>
      </c>
    </row>
    <row r="24" spans="14:17" ht="14.5" x14ac:dyDescent="0.35">
      <c r="N24" s="6" t="str">
        <f>N3</f>
        <v>07:00 a 07:29</v>
      </c>
      <c r="O24" s="6">
        <f t="shared" si="2"/>
        <v>270</v>
      </c>
      <c r="P24" s="6">
        <f t="shared" si="2"/>
        <v>159</v>
      </c>
      <c r="Q24" s="9">
        <f>T3</f>
        <v>0.58888888888888891</v>
      </c>
    </row>
    <row r="25" spans="14:17" ht="14.5" x14ac:dyDescent="0.35">
      <c r="N25" s="6" t="str">
        <f>N4</f>
        <v>07:30 a 07:59</v>
      </c>
      <c r="O25" s="6">
        <f t="shared" si="2"/>
        <v>90</v>
      </c>
      <c r="P25" s="6">
        <f t="shared" si="2"/>
        <v>54</v>
      </c>
      <c r="Q25" s="9">
        <f>T4</f>
        <v>0.6</v>
      </c>
    </row>
    <row r="26" spans="14:17" ht="14.5" x14ac:dyDescent="0.35">
      <c r="N26" s="6" t="str">
        <f>N5</f>
        <v>08:00 a 08:29</v>
      </c>
      <c r="O26" s="6">
        <f t="shared" si="2"/>
        <v>180</v>
      </c>
      <c r="P26" s="6">
        <f t="shared" si="2"/>
        <v>73.8</v>
      </c>
      <c r="Q26" s="9">
        <f>T5</f>
        <v>0.41</v>
      </c>
    </row>
  </sheetData>
  <conditionalFormatting sqref="L2:L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3"/>
  <sheetViews>
    <sheetView tabSelected="1" topLeftCell="G1" zoomScale="75" zoomScaleNormal="75" workbookViewId="0">
      <selection activeCell="K44" sqref="K44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3" width="14" style="14" customWidth="1"/>
    <col min="14" max="14" width="14.453125" style="1" customWidth="1"/>
    <col min="15" max="16" width="12" style="1" customWidth="1"/>
    <col min="17" max="17" width="11.453125" style="1"/>
    <col min="19" max="19" width="6.54296875" customWidth="1"/>
    <col min="20" max="20" width="13.453125" customWidth="1"/>
  </cols>
  <sheetData>
    <row r="1" spans="1:25" x14ac:dyDescent="0.35">
      <c r="A1" s="15"/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7" t="s">
        <v>8</v>
      </c>
      <c r="J1" s="17" t="s">
        <v>9</v>
      </c>
      <c r="K1" s="17" t="s">
        <v>10</v>
      </c>
      <c r="M1" s="18" t="s">
        <v>11</v>
      </c>
      <c r="N1" s="4" t="s">
        <v>13</v>
      </c>
      <c r="O1" s="4" t="s">
        <v>14</v>
      </c>
      <c r="P1" s="5">
        <v>1</v>
      </c>
      <c r="Q1" s="4" t="s">
        <v>15</v>
      </c>
      <c r="R1" s="4" t="s">
        <v>16</v>
      </c>
      <c r="T1" s="4" t="s">
        <v>11</v>
      </c>
      <c r="U1" s="4" t="s">
        <v>13</v>
      </c>
      <c r="V1" s="4" t="s">
        <v>14</v>
      </c>
      <c r="W1" s="5">
        <v>1</v>
      </c>
      <c r="X1" s="4" t="s">
        <v>15</v>
      </c>
      <c r="Y1" s="4" t="s">
        <v>16</v>
      </c>
    </row>
    <row r="2" spans="1:25" x14ac:dyDescent="0.35">
      <c r="A2" s="15">
        <v>1</v>
      </c>
      <c r="B2" s="6" t="s">
        <v>37</v>
      </c>
      <c r="C2" s="7">
        <v>45953</v>
      </c>
      <c r="D2" s="6" t="s">
        <v>38</v>
      </c>
      <c r="E2" s="6">
        <v>6</v>
      </c>
      <c r="F2" s="8">
        <v>0.47430555555555598</v>
      </c>
      <c r="G2" s="6" t="s">
        <v>39</v>
      </c>
      <c r="H2" s="6" t="s">
        <v>40</v>
      </c>
      <c r="I2" s="19">
        <f>VLOOKUP(E2,Hoja1!E:F,2,)</f>
        <v>90</v>
      </c>
      <c r="J2" s="6">
        <f>VLOOKUP(H2,Hoja1!A:C,3,)</f>
        <v>9</v>
      </c>
      <c r="K2" s="9">
        <f t="shared" ref="K2:K43" si="0">J2/I2</f>
        <v>0.1</v>
      </c>
      <c r="M2" s="20" t="s">
        <v>41</v>
      </c>
      <c r="N2" s="6">
        <f>SUM(I2)</f>
        <v>90</v>
      </c>
      <c r="O2" s="6">
        <f>SUM(J2)</f>
        <v>9</v>
      </c>
      <c r="P2" s="9">
        <v>1</v>
      </c>
      <c r="Q2" s="10">
        <v>0.85</v>
      </c>
      <c r="R2" s="10">
        <f t="shared" ref="R2:R19" si="1">O2/N2</f>
        <v>0.1</v>
      </c>
      <c r="T2" s="6" t="s">
        <v>124</v>
      </c>
      <c r="U2" s="6">
        <f t="shared" ref="U2:U19" si="2">SUM(N2:N3)</f>
        <v>270</v>
      </c>
      <c r="V2" s="6">
        <f t="shared" ref="V2:V19" si="3">SUM(O2:O3)</f>
        <v>27</v>
      </c>
      <c r="W2" s="9">
        <v>1</v>
      </c>
      <c r="X2" s="10">
        <v>0.85</v>
      </c>
      <c r="Y2" s="10">
        <f t="shared" ref="Y2:Y19" si="4">(V2/U2)</f>
        <v>0.1</v>
      </c>
    </row>
    <row r="3" spans="1:25" x14ac:dyDescent="0.35">
      <c r="A3" s="15">
        <v>2</v>
      </c>
      <c r="B3" s="6" t="s">
        <v>37</v>
      </c>
      <c r="C3" s="7">
        <v>45953</v>
      </c>
      <c r="D3" s="6" t="s">
        <v>38</v>
      </c>
      <c r="E3" s="6">
        <v>6</v>
      </c>
      <c r="F3" s="8">
        <v>0.48749999999999999</v>
      </c>
      <c r="G3" s="6" t="s">
        <v>42</v>
      </c>
      <c r="H3" s="6" t="s">
        <v>40</v>
      </c>
      <c r="I3" s="19">
        <f>VLOOKUP(E3,Hoja1!E:F,2,)</f>
        <v>90</v>
      </c>
      <c r="J3" s="6">
        <f>VLOOKUP(H3,Hoja1!A:C,3,)</f>
        <v>9</v>
      </c>
      <c r="K3" s="9">
        <f t="shared" si="0"/>
        <v>0.1</v>
      </c>
      <c r="M3" s="21" t="s">
        <v>43</v>
      </c>
      <c r="N3" s="6">
        <f>SUM(I3:I4)</f>
        <v>180</v>
      </c>
      <c r="O3" s="6">
        <f>SUM(J3:J4)</f>
        <v>18</v>
      </c>
      <c r="P3" s="9">
        <v>1</v>
      </c>
      <c r="Q3" s="10">
        <v>0.85</v>
      </c>
      <c r="R3" s="10">
        <f t="shared" si="1"/>
        <v>0.1</v>
      </c>
      <c r="T3" s="6" t="s">
        <v>125</v>
      </c>
      <c r="U3" s="6">
        <f t="shared" si="2"/>
        <v>450</v>
      </c>
      <c r="V3" s="6">
        <f t="shared" si="3"/>
        <v>63</v>
      </c>
      <c r="W3" s="9">
        <v>1</v>
      </c>
      <c r="X3" s="10">
        <v>0.85</v>
      </c>
      <c r="Y3" s="10">
        <f t="shared" si="4"/>
        <v>0.14000000000000001</v>
      </c>
    </row>
    <row r="4" spans="1:25" x14ac:dyDescent="0.35">
      <c r="A4" s="15">
        <v>3</v>
      </c>
      <c r="B4" s="6" t="s">
        <v>37</v>
      </c>
      <c r="C4" s="7">
        <v>45953</v>
      </c>
      <c r="D4" s="6" t="s">
        <v>38</v>
      </c>
      <c r="E4" s="6">
        <v>6</v>
      </c>
      <c r="F4" s="8">
        <v>0.49375000000000002</v>
      </c>
      <c r="G4" s="6" t="s">
        <v>44</v>
      </c>
      <c r="H4" s="6" t="s">
        <v>40</v>
      </c>
      <c r="I4" s="19">
        <f>VLOOKUP(E4,Hoja1!E:F,2,)</f>
        <v>90</v>
      </c>
      <c r="J4" s="6">
        <f>VLOOKUP(H4,Hoja1!A:C,3,)</f>
        <v>9</v>
      </c>
      <c r="K4" s="9">
        <f t="shared" si="0"/>
        <v>0.1</v>
      </c>
      <c r="M4" s="21" t="s">
        <v>45</v>
      </c>
      <c r="N4" s="6">
        <f>SUM(I5:I7)</f>
        <v>270</v>
      </c>
      <c r="O4" s="6">
        <f>SUM(J5:J7)</f>
        <v>45</v>
      </c>
      <c r="P4" s="9">
        <v>1</v>
      </c>
      <c r="Q4" s="10">
        <v>0.85</v>
      </c>
      <c r="R4" s="10">
        <f t="shared" si="1"/>
        <v>0.16666666666666666</v>
      </c>
      <c r="T4" s="6" t="s">
        <v>126</v>
      </c>
      <c r="U4" s="6">
        <f t="shared" si="2"/>
        <v>450</v>
      </c>
      <c r="V4" s="6">
        <f t="shared" si="3"/>
        <v>81</v>
      </c>
      <c r="W4" s="9">
        <v>1</v>
      </c>
      <c r="X4" s="10">
        <v>0.85</v>
      </c>
      <c r="Y4" s="10">
        <f t="shared" si="4"/>
        <v>0.18</v>
      </c>
    </row>
    <row r="5" spans="1:25" x14ac:dyDescent="0.35">
      <c r="A5" s="15">
        <v>4</v>
      </c>
      <c r="B5" s="6" t="s">
        <v>37</v>
      </c>
      <c r="C5" s="7">
        <v>45953</v>
      </c>
      <c r="D5" s="6" t="s">
        <v>38</v>
      </c>
      <c r="E5" s="6">
        <v>6</v>
      </c>
      <c r="F5" s="8">
        <v>0.500694444444444</v>
      </c>
      <c r="G5" s="6" t="s">
        <v>46</v>
      </c>
      <c r="H5" s="6" t="s">
        <v>40</v>
      </c>
      <c r="I5" s="19">
        <f>VLOOKUP(E5,Hoja1!E:F,2,)</f>
        <v>90</v>
      </c>
      <c r="J5" s="6">
        <f>VLOOKUP(H5,Hoja1!A:C,3,)</f>
        <v>9</v>
      </c>
      <c r="K5" s="9">
        <f t="shared" si="0"/>
        <v>0.1</v>
      </c>
      <c r="M5" s="21" t="s">
        <v>47</v>
      </c>
      <c r="N5" s="6">
        <f>SUM(I8:I9)</f>
        <v>180</v>
      </c>
      <c r="O5" s="6">
        <f>SUM(J8:J9)</f>
        <v>36</v>
      </c>
      <c r="P5" s="9">
        <v>1</v>
      </c>
      <c r="Q5" s="10">
        <v>0.85</v>
      </c>
      <c r="R5" s="10">
        <f t="shared" si="1"/>
        <v>0.2</v>
      </c>
      <c r="T5" s="6" t="s">
        <v>127</v>
      </c>
      <c r="U5" s="6">
        <f t="shared" si="2"/>
        <v>360</v>
      </c>
      <c r="V5" s="6">
        <f t="shared" si="3"/>
        <v>72</v>
      </c>
      <c r="W5" s="9">
        <v>1</v>
      </c>
      <c r="X5" s="10">
        <v>0.85</v>
      </c>
      <c r="Y5" s="10">
        <f t="shared" si="4"/>
        <v>0.2</v>
      </c>
    </row>
    <row r="6" spans="1:25" x14ac:dyDescent="0.35">
      <c r="A6" s="15">
        <v>5</v>
      </c>
      <c r="B6" s="6" t="s">
        <v>37</v>
      </c>
      <c r="C6" s="7">
        <v>45953</v>
      </c>
      <c r="D6" s="6" t="s">
        <v>38</v>
      </c>
      <c r="E6" s="6">
        <v>6</v>
      </c>
      <c r="F6" s="8">
        <v>0.51388888888888895</v>
      </c>
      <c r="G6" s="6" t="s">
        <v>48</v>
      </c>
      <c r="H6" s="6">
        <v>2</v>
      </c>
      <c r="I6" s="22">
        <f>VLOOKUP(E6,Hoja1!E:F,2,)</f>
        <v>90</v>
      </c>
      <c r="J6" s="6">
        <f>VLOOKUP(H6,Hoja1!A:C,3,)</f>
        <v>27</v>
      </c>
      <c r="K6" s="9">
        <f t="shared" si="0"/>
        <v>0.3</v>
      </c>
      <c r="M6" s="21" t="s">
        <v>49</v>
      </c>
      <c r="N6" s="6">
        <f>SUM(I13:I14)</f>
        <v>180</v>
      </c>
      <c r="O6" s="6">
        <f>SUM(J13:J14)</f>
        <v>36</v>
      </c>
      <c r="P6" s="9">
        <v>1</v>
      </c>
      <c r="Q6" s="10">
        <v>0.85</v>
      </c>
      <c r="R6" s="10">
        <f t="shared" si="1"/>
        <v>0.2</v>
      </c>
      <c r="T6" s="6" t="s">
        <v>128</v>
      </c>
      <c r="U6" s="6">
        <f t="shared" si="2"/>
        <v>450</v>
      </c>
      <c r="V6" s="6">
        <f t="shared" si="3"/>
        <v>81</v>
      </c>
      <c r="W6" s="9">
        <v>1</v>
      </c>
      <c r="X6" s="10">
        <v>0.85</v>
      </c>
      <c r="Y6" s="10">
        <f t="shared" si="4"/>
        <v>0.18</v>
      </c>
    </row>
    <row r="7" spans="1:25" x14ac:dyDescent="0.35">
      <c r="A7" s="15">
        <v>6</v>
      </c>
      <c r="B7" s="6" t="s">
        <v>37</v>
      </c>
      <c r="C7" s="7">
        <v>45953</v>
      </c>
      <c r="D7" s="6" t="s">
        <v>38</v>
      </c>
      <c r="E7" s="6">
        <v>6</v>
      </c>
      <c r="F7" s="8">
        <v>0.51805555555555605</v>
      </c>
      <c r="G7" s="6" t="s">
        <v>50</v>
      </c>
      <c r="H7" s="6" t="s">
        <v>40</v>
      </c>
      <c r="I7" s="22">
        <f>VLOOKUP(E7,Hoja1!E:F,2,)</f>
        <v>90</v>
      </c>
      <c r="J7" s="6">
        <f>VLOOKUP(H7,Hoja1!A:C,3,)</f>
        <v>9</v>
      </c>
      <c r="K7" s="9">
        <f t="shared" si="0"/>
        <v>0.1</v>
      </c>
      <c r="M7" s="21" t="s">
        <v>51</v>
      </c>
      <c r="N7" s="6">
        <f>SUM(I12:I14)</f>
        <v>270</v>
      </c>
      <c r="O7" s="6">
        <f>SUM(J12:J14)</f>
        <v>45</v>
      </c>
      <c r="P7" s="9">
        <v>1</v>
      </c>
      <c r="Q7" s="10">
        <v>0.85</v>
      </c>
      <c r="R7" s="10">
        <f t="shared" si="1"/>
        <v>0.16666666666666666</v>
      </c>
      <c r="T7" s="6" t="s">
        <v>129</v>
      </c>
      <c r="U7" s="6">
        <f t="shared" si="2"/>
        <v>540</v>
      </c>
      <c r="V7" s="6">
        <f t="shared" si="3"/>
        <v>83</v>
      </c>
      <c r="W7" s="9">
        <v>1</v>
      </c>
      <c r="X7" s="10">
        <v>0.85</v>
      </c>
      <c r="Y7" s="10">
        <f t="shared" si="4"/>
        <v>0.1537037037037037</v>
      </c>
    </row>
    <row r="8" spans="1:25" x14ac:dyDescent="0.35">
      <c r="A8" s="15">
        <v>7</v>
      </c>
      <c r="B8" s="6" t="s">
        <v>37</v>
      </c>
      <c r="C8" s="7">
        <v>45953</v>
      </c>
      <c r="D8" s="6" t="s">
        <v>38</v>
      </c>
      <c r="E8" s="6">
        <v>6</v>
      </c>
      <c r="F8" s="8">
        <v>0.52777777777777801</v>
      </c>
      <c r="G8" s="6" t="s">
        <v>52</v>
      </c>
      <c r="H8" s="6" t="s">
        <v>40</v>
      </c>
      <c r="I8" s="22">
        <f>VLOOKUP(E8,Hoja1!E:F,2,)</f>
        <v>90</v>
      </c>
      <c r="J8" s="6">
        <f>VLOOKUP(H8,Hoja1!A:C,3,)</f>
        <v>9</v>
      </c>
      <c r="K8" s="9">
        <f t="shared" si="0"/>
        <v>0.1</v>
      </c>
      <c r="M8" s="21" t="s">
        <v>53</v>
      </c>
      <c r="N8" s="6">
        <f>SUM(I15:I17)</f>
        <v>270</v>
      </c>
      <c r="O8" s="6">
        <f>SUM(J15:J17)</f>
        <v>38</v>
      </c>
      <c r="P8" s="9">
        <v>1</v>
      </c>
      <c r="Q8" s="10">
        <v>0.85</v>
      </c>
      <c r="R8" s="10">
        <f t="shared" si="1"/>
        <v>0.14074074074074075</v>
      </c>
      <c r="T8" s="6" t="s">
        <v>130</v>
      </c>
      <c r="U8" s="6">
        <f t="shared" si="2"/>
        <v>450</v>
      </c>
      <c r="V8" s="6">
        <f t="shared" si="3"/>
        <v>56</v>
      </c>
      <c r="W8" s="9">
        <v>1</v>
      </c>
      <c r="X8" s="10">
        <v>0.85</v>
      </c>
      <c r="Y8" s="10">
        <f t="shared" si="4"/>
        <v>0.12444444444444444</v>
      </c>
    </row>
    <row r="9" spans="1:25" x14ac:dyDescent="0.35">
      <c r="A9" s="15">
        <v>8</v>
      </c>
      <c r="B9" s="6" t="s">
        <v>37</v>
      </c>
      <c r="C9" s="7">
        <v>45953</v>
      </c>
      <c r="D9" s="6" t="s">
        <v>38</v>
      </c>
      <c r="E9" s="6">
        <v>6</v>
      </c>
      <c r="F9" s="8">
        <v>0.54027777777777797</v>
      </c>
      <c r="G9" s="12" t="s">
        <v>54</v>
      </c>
      <c r="H9" s="6">
        <v>2</v>
      </c>
      <c r="I9" s="19">
        <f>VLOOKUP(E9,Hoja1!E:F,2,)</f>
        <v>90</v>
      </c>
      <c r="J9" s="6">
        <f>VLOOKUP(H9,Hoja1!A:C,3,)</f>
        <v>27</v>
      </c>
      <c r="K9" s="9">
        <f t="shared" si="0"/>
        <v>0.3</v>
      </c>
      <c r="M9" s="21" t="s">
        <v>55</v>
      </c>
      <c r="N9" s="6">
        <f>SUM(I21:I22)</f>
        <v>180</v>
      </c>
      <c r="O9" s="6">
        <f>SUM(J21:J22)</f>
        <v>18</v>
      </c>
      <c r="P9" s="9">
        <v>1</v>
      </c>
      <c r="Q9" s="10">
        <v>0.85</v>
      </c>
      <c r="R9" s="10">
        <f t="shared" si="1"/>
        <v>0.1</v>
      </c>
      <c r="T9" s="6" t="s">
        <v>131</v>
      </c>
      <c r="U9" s="6">
        <f t="shared" si="2"/>
        <v>360</v>
      </c>
      <c r="V9" s="6">
        <f t="shared" si="3"/>
        <v>36</v>
      </c>
      <c r="W9" s="9">
        <v>1</v>
      </c>
      <c r="X9" s="10">
        <v>0.85</v>
      </c>
      <c r="Y9" s="10">
        <f t="shared" si="4"/>
        <v>0.1</v>
      </c>
    </row>
    <row r="10" spans="1:25" x14ac:dyDescent="0.35">
      <c r="A10" s="15"/>
      <c r="B10" s="6" t="s">
        <v>37</v>
      </c>
      <c r="C10" s="7">
        <v>45953</v>
      </c>
      <c r="D10" s="15" t="s">
        <v>38</v>
      </c>
      <c r="E10" s="6">
        <v>6</v>
      </c>
      <c r="F10" s="8">
        <v>0.54930555555555605</v>
      </c>
      <c r="G10" s="15" t="s">
        <v>56</v>
      </c>
      <c r="H10" s="15">
        <v>2</v>
      </c>
      <c r="I10" s="19">
        <f>VLOOKUP(E10,Hoja1!E:F,2,)</f>
        <v>90</v>
      </c>
      <c r="J10" s="6">
        <f>VLOOKUP(H10,Hoja1!A:C,3,)</f>
        <v>27</v>
      </c>
      <c r="K10" s="9">
        <f t="shared" si="0"/>
        <v>0.3</v>
      </c>
      <c r="M10" s="21" t="s">
        <v>57</v>
      </c>
      <c r="N10" s="6">
        <f>SUM(I20:I21)</f>
        <v>180</v>
      </c>
      <c r="O10" s="6">
        <f>SUM(J20:J21)</f>
        <v>18</v>
      </c>
      <c r="P10" s="9">
        <v>1</v>
      </c>
      <c r="Q10" s="10">
        <v>0.85</v>
      </c>
      <c r="R10" s="10">
        <f t="shared" si="1"/>
        <v>0.1</v>
      </c>
      <c r="T10" s="6" t="s">
        <v>132</v>
      </c>
      <c r="U10" s="6">
        <f t="shared" si="2"/>
        <v>360</v>
      </c>
      <c r="V10" s="6">
        <f t="shared" si="3"/>
        <v>36</v>
      </c>
      <c r="W10" s="9">
        <v>1</v>
      </c>
      <c r="X10" s="10">
        <v>0.85</v>
      </c>
      <c r="Y10" s="10">
        <f t="shared" si="4"/>
        <v>0.1</v>
      </c>
    </row>
    <row r="11" spans="1:25" x14ac:dyDescent="0.35">
      <c r="A11" s="15">
        <v>10</v>
      </c>
      <c r="B11" s="6" t="s">
        <v>37</v>
      </c>
      <c r="C11" s="7">
        <v>45953</v>
      </c>
      <c r="D11" s="15" t="s">
        <v>38</v>
      </c>
      <c r="E11" s="6">
        <v>6</v>
      </c>
      <c r="F11" s="8">
        <v>0.55347222222222203</v>
      </c>
      <c r="G11" s="15" t="s">
        <v>39</v>
      </c>
      <c r="H11" s="15" t="s">
        <v>40</v>
      </c>
      <c r="I11" s="19">
        <f>VLOOKUP(E11,Hoja1!E:F,2,)</f>
        <v>90</v>
      </c>
      <c r="J11" s="6">
        <f>VLOOKUP(H11,Hoja1!A:C,3,)</f>
        <v>9</v>
      </c>
      <c r="K11" s="9">
        <f t="shared" si="0"/>
        <v>0.1</v>
      </c>
      <c r="M11" s="21" t="s">
        <v>58</v>
      </c>
      <c r="N11" s="6">
        <f>SUM(I23:I24)</f>
        <v>180</v>
      </c>
      <c r="O11" s="6">
        <f>SUM(J23:J24)</f>
        <v>18</v>
      </c>
      <c r="P11" s="9">
        <v>1</v>
      </c>
      <c r="Q11" s="10">
        <v>0.85</v>
      </c>
      <c r="R11" s="10">
        <f t="shared" si="1"/>
        <v>0.1</v>
      </c>
      <c r="T11" s="6" t="s">
        <v>133</v>
      </c>
      <c r="U11" s="6">
        <f t="shared" si="2"/>
        <v>450</v>
      </c>
      <c r="V11" s="6">
        <f t="shared" si="3"/>
        <v>45</v>
      </c>
      <c r="W11" s="9">
        <v>1</v>
      </c>
      <c r="X11" s="10">
        <v>0.85</v>
      </c>
      <c r="Y11" s="10">
        <f t="shared" si="4"/>
        <v>0.1</v>
      </c>
    </row>
    <row r="12" spans="1:25" x14ac:dyDescent="0.35">
      <c r="A12" s="15">
        <v>11</v>
      </c>
      <c r="B12" s="6" t="s">
        <v>37</v>
      </c>
      <c r="C12" s="7">
        <v>45953</v>
      </c>
      <c r="D12" s="15" t="s">
        <v>38</v>
      </c>
      <c r="E12" s="6">
        <v>6</v>
      </c>
      <c r="F12" s="8">
        <v>0.56944444444444398</v>
      </c>
      <c r="G12" s="15" t="s">
        <v>50</v>
      </c>
      <c r="H12" s="15" t="s">
        <v>40</v>
      </c>
      <c r="I12" s="22">
        <f>VLOOKUP(E12,Hoja1!E:F,2,)</f>
        <v>90</v>
      </c>
      <c r="J12" s="6">
        <f>VLOOKUP(H12,Hoja1!A:C,3,)</f>
        <v>9</v>
      </c>
      <c r="K12" s="9">
        <f t="shared" si="0"/>
        <v>0.1</v>
      </c>
      <c r="M12" s="21" t="s">
        <v>59</v>
      </c>
      <c r="N12" s="6">
        <f>SUM(I25:I27)</f>
        <v>270</v>
      </c>
      <c r="O12" s="6">
        <f>SUM(J25:J27)</f>
        <v>27</v>
      </c>
      <c r="P12" s="9">
        <v>1</v>
      </c>
      <c r="Q12" s="10">
        <v>0.85</v>
      </c>
      <c r="R12" s="10">
        <f t="shared" si="1"/>
        <v>0.1</v>
      </c>
      <c r="T12" s="6" t="s">
        <v>134</v>
      </c>
      <c r="U12" s="6">
        <f t="shared" si="2"/>
        <v>450</v>
      </c>
      <c r="V12" s="6">
        <f t="shared" si="3"/>
        <v>45</v>
      </c>
      <c r="W12" s="9">
        <v>1</v>
      </c>
      <c r="X12" s="10">
        <v>0.85</v>
      </c>
      <c r="Y12" s="10">
        <f t="shared" si="4"/>
        <v>0.1</v>
      </c>
    </row>
    <row r="13" spans="1:25" x14ac:dyDescent="0.35">
      <c r="A13" s="15">
        <v>12</v>
      </c>
      <c r="B13" s="6" t="s">
        <v>37</v>
      </c>
      <c r="C13" s="7">
        <v>45953</v>
      </c>
      <c r="D13" s="15" t="s">
        <v>38</v>
      </c>
      <c r="E13" s="6">
        <v>6</v>
      </c>
      <c r="F13" s="8">
        <v>0.57152777777777797</v>
      </c>
      <c r="G13" s="15" t="s">
        <v>42</v>
      </c>
      <c r="H13" s="15" t="s">
        <v>40</v>
      </c>
      <c r="I13" s="22">
        <f>VLOOKUP(E13,Hoja1!E:F,2,)</f>
        <v>90</v>
      </c>
      <c r="J13" s="6">
        <f>VLOOKUP(H13,Hoja1!A:C,3,)</f>
        <v>9</v>
      </c>
      <c r="K13" s="9">
        <f t="shared" si="0"/>
        <v>0.1</v>
      </c>
      <c r="M13" s="21" t="s">
        <v>60</v>
      </c>
      <c r="N13" s="6">
        <f>SUM(I28:I29)</f>
        <v>180</v>
      </c>
      <c r="O13" s="6">
        <f>SUM(J28:J29)</f>
        <v>18</v>
      </c>
      <c r="P13" s="9">
        <v>1</v>
      </c>
      <c r="Q13" s="10">
        <v>0.85</v>
      </c>
      <c r="R13" s="10">
        <f t="shared" si="1"/>
        <v>0.1</v>
      </c>
      <c r="T13" s="21" t="s">
        <v>60</v>
      </c>
      <c r="U13" s="6">
        <f t="shared" si="2"/>
        <v>360</v>
      </c>
      <c r="V13" s="6">
        <f t="shared" si="3"/>
        <v>36</v>
      </c>
      <c r="W13" s="9">
        <v>1</v>
      </c>
      <c r="X13" s="10">
        <v>0.85</v>
      </c>
      <c r="Y13" s="10">
        <f t="shared" si="4"/>
        <v>0.1</v>
      </c>
    </row>
    <row r="14" spans="1:25" x14ac:dyDescent="0.35">
      <c r="A14" s="15">
        <v>13</v>
      </c>
      <c r="B14" s="6" t="s">
        <v>37</v>
      </c>
      <c r="C14" s="7">
        <v>45953</v>
      </c>
      <c r="D14" s="15" t="s">
        <v>38</v>
      </c>
      <c r="E14" s="6">
        <v>6</v>
      </c>
      <c r="F14" s="8">
        <v>0.58125000000000004</v>
      </c>
      <c r="G14" s="15" t="s">
        <v>61</v>
      </c>
      <c r="H14" s="15">
        <v>2</v>
      </c>
      <c r="I14" s="22">
        <f>VLOOKUP(E14,Hoja1!E:F,2,)</f>
        <v>90</v>
      </c>
      <c r="J14" s="6">
        <f>VLOOKUP(H14,Hoja1!A:C,3,)</f>
        <v>27</v>
      </c>
      <c r="K14" s="9">
        <f t="shared" si="0"/>
        <v>0.3</v>
      </c>
      <c r="M14" s="21" t="s">
        <v>62</v>
      </c>
      <c r="N14" s="6">
        <f>SUM(I30:I31)</f>
        <v>180</v>
      </c>
      <c r="O14" s="6">
        <f>SUM(J30:J31)</f>
        <v>18</v>
      </c>
      <c r="P14" s="9">
        <v>1</v>
      </c>
      <c r="Q14" s="10">
        <v>0.85</v>
      </c>
      <c r="R14" s="10">
        <f t="shared" si="1"/>
        <v>0.1</v>
      </c>
      <c r="T14" s="21" t="s">
        <v>135</v>
      </c>
      <c r="U14" s="6">
        <f t="shared" si="2"/>
        <v>450</v>
      </c>
      <c r="V14" s="6">
        <f t="shared" si="3"/>
        <v>45</v>
      </c>
      <c r="W14" s="9">
        <v>1</v>
      </c>
      <c r="X14" s="10">
        <v>0.85</v>
      </c>
      <c r="Y14" s="10">
        <f t="shared" si="4"/>
        <v>0.1</v>
      </c>
    </row>
    <row r="15" spans="1:25" x14ac:dyDescent="0.35">
      <c r="A15" s="15">
        <v>14</v>
      </c>
      <c r="B15" s="6" t="s">
        <v>37</v>
      </c>
      <c r="C15" s="7">
        <v>45953</v>
      </c>
      <c r="D15" s="15" t="s">
        <v>38</v>
      </c>
      <c r="E15" s="6">
        <v>6</v>
      </c>
      <c r="F15" s="8">
        <v>0.58680555555555602</v>
      </c>
      <c r="G15" s="15" t="s">
        <v>44</v>
      </c>
      <c r="H15" s="15" t="s">
        <v>40</v>
      </c>
      <c r="I15" s="22">
        <f>VLOOKUP(E15,Hoja1!E:F,2,)</f>
        <v>90</v>
      </c>
      <c r="J15" s="6">
        <v>20</v>
      </c>
      <c r="K15" s="9">
        <f t="shared" si="0"/>
        <v>0.22222222222222221</v>
      </c>
      <c r="M15" s="21" t="s">
        <v>63</v>
      </c>
      <c r="N15" s="6">
        <f>SUM(I32:I34)</f>
        <v>270</v>
      </c>
      <c r="O15" s="6">
        <f>SUM(J32:J34)</f>
        <v>27</v>
      </c>
      <c r="P15" s="9">
        <v>1</v>
      </c>
      <c r="Q15" s="10">
        <v>0.85</v>
      </c>
      <c r="R15" s="10">
        <f t="shared" si="1"/>
        <v>0.1</v>
      </c>
      <c r="T15" s="21" t="s">
        <v>138</v>
      </c>
      <c r="U15" s="6">
        <f t="shared" si="2"/>
        <v>450</v>
      </c>
      <c r="V15" s="6">
        <f t="shared" si="3"/>
        <v>63</v>
      </c>
      <c r="W15" s="9">
        <v>1</v>
      </c>
      <c r="X15" s="10">
        <v>0.85</v>
      </c>
      <c r="Y15" s="10">
        <f t="shared" si="4"/>
        <v>0.14000000000000001</v>
      </c>
    </row>
    <row r="16" spans="1:25" x14ac:dyDescent="0.35">
      <c r="A16" s="15">
        <v>15</v>
      </c>
      <c r="B16" s="6" t="s">
        <v>37</v>
      </c>
      <c r="C16" s="7">
        <v>45953</v>
      </c>
      <c r="D16" s="15" t="s">
        <v>38</v>
      </c>
      <c r="E16" s="6">
        <v>6</v>
      </c>
      <c r="F16" s="8">
        <v>0.6</v>
      </c>
      <c r="G16" s="15" t="s">
        <v>64</v>
      </c>
      <c r="H16" s="15" t="s">
        <v>40</v>
      </c>
      <c r="I16" s="22">
        <f>VLOOKUP(E16,Hoja1!E:F,2,)</f>
        <v>90</v>
      </c>
      <c r="J16" s="6">
        <f>VLOOKUP(H16,Hoja1!A:C,3,)</f>
        <v>9</v>
      </c>
      <c r="K16" s="9">
        <f t="shared" si="0"/>
        <v>0.1</v>
      </c>
      <c r="M16" s="21" t="s">
        <v>65</v>
      </c>
      <c r="N16" s="6">
        <f>SUM(I35:I36)</f>
        <v>180</v>
      </c>
      <c r="O16" s="6">
        <f>SUM(J35:J36)</f>
        <v>36</v>
      </c>
      <c r="P16" s="9">
        <v>1</v>
      </c>
      <c r="Q16" s="10">
        <v>0.85</v>
      </c>
      <c r="R16" s="10">
        <f t="shared" si="1"/>
        <v>0.2</v>
      </c>
      <c r="T16" s="21" t="s">
        <v>136</v>
      </c>
      <c r="U16" s="6">
        <f t="shared" si="2"/>
        <v>450</v>
      </c>
      <c r="V16" s="6">
        <f t="shared" si="3"/>
        <v>81</v>
      </c>
      <c r="W16" s="9">
        <v>1</v>
      </c>
      <c r="X16" s="10">
        <v>0.85</v>
      </c>
      <c r="Y16" s="10">
        <f t="shared" si="4"/>
        <v>0.18</v>
      </c>
    </row>
    <row r="17" spans="1:25" x14ac:dyDescent="0.35">
      <c r="A17" s="15">
        <v>16</v>
      </c>
      <c r="B17" s="6" t="s">
        <v>37</v>
      </c>
      <c r="C17" s="7">
        <v>45953</v>
      </c>
      <c r="D17" s="15" t="s">
        <v>38</v>
      </c>
      <c r="E17" s="6">
        <v>6</v>
      </c>
      <c r="F17" s="8">
        <v>0.60138888888888897</v>
      </c>
      <c r="G17" s="15" t="s">
        <v>52</v>
      </c>
      <c r="H17" s="15" t="s">
        <v>40</v>
      </c>
      <c r="I17" s="22">
        <f>VLOOKUP(E17,Hoja1!E:F,2,)</f>
        <v>90</v>
      </c>
      <c r="J17" s="6">
        <f>VLOOKUP(H17,Hoja1!A:C,3,)</f>
        <v>9</v>
      </c>
      <c r="K17" s="9">
        <f t="shared" si="0"/>
        <v>0.1</v>
      </c>
      <c r="M17" s="21" t="s">
        <v>66</v>
      </c>
      <c r="N17" s="6">
        <f>SUM(I37:I39)</f>
        <v>270</v>
      </c>
      <c r="O17" s="6">
        <f>SUM(J37:J39)</f>
        <v>45</v>
      </c>
      <c r="P17" s="9">
        <v>1</v>
      </c>
      <c r="Q17" s="10">
        <v>0.85</v>
      </c>
      <c r="R17" s="10">
        <f t="shared" si="1"/>
        <v>0.16666666666666666</v>
      </c>
      <c r="T17" s="21" t="s">
        <v>139</v>
      </c>
      <c r="U17" s="6">
        <f t="shared" si="2"/>
        <v>450</v>
      </c>
      <c r="V17" s="6">
        <f t="shared" si="3"/>
        <v>63</v>
      </c>
      <c r="W17" s="9">
        <v>1</v>
      </c>
      <c r="X17" s="10">
        <v>0.85</v>
      </c>
      <c r="Y17" s="10">
        <f t="shared" si="4"/>
        <v>0.14000000000000001</v>
      </c>
    </row>
    <row r="18" spans="1:25" x14ac:dyDescent="0.35">
      <c r="A18" s="15">
        <v>17</v>
      </c>
      <c r="B18" s="6" t="s">
        <v>37</v>
      </c>
      <c r="C18" s="7">
        <v>45953</v>
      </c>
      <c r="D18" s="15" t="s">
        <v>38</v>
      </c>
      <c r="E18" s="6">
        <v>6</v>
      </c>
      <c r="F18" s="8">
        <v>0.61319444444444504</v>
      </c>
      <c r="G18" s="15" t="s">
        <v>48</v>
      </c>
      <c r="H18" s="15" t="s">
        <v>40</v>
      </c>
      <c r="I18" s="22">
        <f>VLOOKUP(E18,Hoja1!E:F,2,)</f>
        <v>90</v>
      </c>
      <c r="J18" s="6">
        <f>VLOOKUP(H18,Hoja1!A:C,3,)</f>
        <v>9</v>
      </c>
      <c r="K18" s="9">
        <f t="shared" si="0"/>
        <v>0.1</v>
      </c>
      <c r="M18" s="21" t="s">
        <v>67</v>
      </c>
      <c r="N18" s="6">
        <f>SUM(I40:I41)</f>
        <v>180</v>
      </c>
      <c r="O18" s="6">
        <f>SUM(J40:J41)</f>
        <v>18</v>
      </c>
      <c r="P18" s="9">
        <v>1</v>
      </c>
      <c r="Q18" s="10">
        <v>0.85</v>
      </c>
      <c r="R18" s="10">
        <f t="shared" si="1"/>
        <v>0.1</v>
      </c>
      <c r="T18" s="21" t="s">
        <v>137</v>
      </c>
      <c r="U18" s="6">
        <f t="shared" si="2"/>
        <v>270</v>
      </c>
      <c r="V18" s="6">
        <f t="shared" si="3"/>
        <v>27</v>
      </c>
      <c r="W18" s="9">
        <v>1</v>
      </c>
      <c r="X18" s="10">
        <v>0.85</v>
      </c>
      <c r="Y18" s="10">
        <f t="shared" si="4"/>
        <v>0.1</v>
      </c>
    </row>
    <row r="19" spans="1:25" x14ac:dyDescent="0.35">
      <c r="A19" s="15">
        <v>18</v>
      </c>
      <c r="B19" s="6" t="s">
        <v>37</v>
      </c>
      <c r="C19" s="7">
        <v>45953</v>
      </c>
      <c r="D19" s="15" t="s">
        <v>38</v>
      </c>
      <c r="E19" s="6">
        <v>6</v>
      </c>
      <c r="F19" s="8">
        <v>0.61944444444444502</v>
      </c>
      <c r="G19" s="15" t="s">
        <v>68</v>
      </c>
      <c r="H19" s="15" t="s">
        <v>40</v>
      </c>
      <c r="I19" s="22">
        <f>VLOOKUP(E19,Hoja1!E:F,2,)</f>
        <v>90</v>
      </c>
      <c r="J19" s="6">
        <f>VLOOKUP(H19,Hoja1!A:C,3,)</f>
        <v>9</v>
      </c>
      <c r="K19" s="9">
        <f t="shared" si="0"/>
        <v>0.1</v>
      </c>
      <c r="M19" s="21" t="s">
        <v>69</v>
      </c>
      <c r="N19" s="6">
        <f>SUM(I42:I43)</f>
        <v>90</v>
      </c>
      <c r="O19" s="6">
        <f>SUM(J42:J43)</f>
        <v>9</v>
      </c>
      <c r="P19" s="9">
        <v>1</v>
      </c>
      <c r="Q19" s="10">
        <v>0.85</v>
      </c>
      <c r="R19" s="10">
        <f t="shared" si="1"/>
        <v>0.1</v>
      </c>
      <c r="T19" s="21" t="s">
        <v>140</v>
      </c>
      <c r="U19" s="6">
        <f t="shared" si="2"/>
        <v>90</v>
      </c>
      <c r="V19" s="6">
        <f t="shared" si="3"/>
        <v>9</v>
      </c>
      <c r="W19" s="9">
        <v>1</v>
      </c>
      <c r="X19" s="10">
        <v>0.85</v>
      </c>
      <c r="Y19" s="10">
        <f t="shared" si="4"/>
        <v>0.1</v>
      </c>
    </row>
    <row r="20" spans="1:25" x14ac:dyDescent="0.35">
      <c r="A20" s="15">
        <v>19</v>
      </c>
      <c r="B20" s="6" t="s">
        <v>37</v>
      </c>
      <c r="C20" s="7">
        <v>45953</v>
      </c>
      <c r="D20" s="15" t="s">
        <v>38</v>
      </c>
      <c r="E20" s="6">
        <v>6</v>
      </c>
      <c r="F20" s="8">
        <v>0.63194444444444398</v>
      </c>
      <c r="G20" s="15" t="s">
        <v>70</v>
      </c>
      <c r="H20" s="15" t="s">
        <v>40</v>
      </c>
      <c r="I20" s="22">
        <f>VLOOKUP(E20,Hoja1!E:F,2,)</f>
        <v>90</v>
      </c>
      <c r="J20" s="6">
        <f>VLOOKUP(H20,Hoja1!A:C,3,)</f>
        <v>9</v>
      </c>
      <c r="K20" s="9">
        <f t="shared" si="0"/>
        <v>0.1</v>
      </c>
      <c r="M20" s="21"/>
      <c r="N20" s="6"/>
      <c r="O20" s="6"/>
      <c r="P20" s="9"/>
      <c r="Q20" s="10"/>
      <c r="R20" s="10"/>
    </row>
    <row r="21" spans="1:25" x14ac:dyDescent="0.35">
      <c r="A21" s="15">
        <v>20</v>
      </c>
      <c r="B21" s="6" t="s">
        <v>37</v>
      </c>
      <c r="C21" s="7">
        <v>45953</v>
      </c>
      <c r="D21" s="15" t="s">
        <v>38</v>
      </c>
      <c r="E21" s="6">
        <v>6</v>
      </c>
      <c r="F21" s="8">
        <v>0.64166666666666705</v>
      </c>
      <c r="G21" s="15" t="s">
        <v>39</v>
      </c>
      <c r="H21" s="15" t="s">
        <v>40</v>
      </c>
      <c r="I21" s="22">
        <f>VLOOKUP(E21,Hoja1!E:F,2,)</f>
        <v>90</v>
      </c>
      <c r="J21" s="6">
        <f>VLOOKUP(H21,Hoja1!A:C,3,)</f>
        <v>9</v>
      </c>
      <c r="K21" s="9">
        <f t="shared" si="0"/>
        <v>0.1</v>
      </c>
    </row>
    <row r="22" spans="1:25" x14ac:dyDescent="0.35">
      <c r="A22" s="15">
        <v>21</v>
      </c>
      <c r="B22" s="6" t="s">
        <v>37</v>
      </c>
      <c r="C22" s="7">
        <v>45953</v>
      </c>
      <c r="D22" s="15" t="s">
        <v>38</v>
      </c>
      <c r="E22" s="6">
        <v>6</v>
      </c>
      <c r="F22" s="8">
        <v>0.64861111111111103</v>
      </c>
      <c r="G22" s="15" t="s">
        <v>42</v>
      </c>
      <c r="H22" s="15" t="s">
        <v>40</v>
      </c>
      <c r="I22" s="22">
        <f>VLOOKUP(E22,Hoja1!E:F,2,)</f>
        <v>90</v>
      </c>
      <c r="J22" s="6">
        <f>VLOOKUP(H22,Hoja1!A:C,3,)</f>
        <v>9</v>
      </c>
      <c r="K22" s="9">
        <f t="shared" si="0"/>
        <v>0.1</v>
      </c>
    </row>
    <row r="23" spans="1:25" x14ac:dyDescent="0.35">
      <c r="A23" s="15">
        <v>22</v>
      </c>
      <c r="B23" s="6" t="s">
        <v>37</v>
      </c>
      <c r="C23" s="7">
        <v>45953</v>
      </c>
      <c r="D23" s="15" t="s">
        <v>38</v>
      </c>
      <c r="E23" s="6">
        <v>6</v>
      </c>
      <c r="F23" s="8">
        <v>0.65486111111111101</v>
      </c>
      <c r="G23" s="15" t="s">
        <v>44</v>
      </c>
      <c r="H23" s="15" t="s">
        <v>40</v>
      </c>
      <c r="I23" s="22">
        <f>VLOOKUP(E23,Hoja1!E:F,2,)</f>
        <v>90</v>
      </c>
      <c r="J23" s="6">
        <f>VLOOKUP(H23,Hoja1!A:C,3,)</f>
        <v>9</v>
      </c>
      <c r="K23" s="9">
        <f t="shared" si="0"/>
        <v>0.1</v>
      </c>
    </row>
    <row r="24" spans="1:25" x14ac:dyDescent="0.35">
      <c r="A24" s="15">
        <v>23</v>
      </c>
      <c r="B24" s="6" t="s">
        <v>37</v>
      </c>
      <c r="C24" s="7">
        <v>45953</v>
      </c>
      <c r="D24" s="15" t="s">
        <v>38</v>
      </c>
      <c r="E24" s="6">
        <v>6</v>
      </c>
      <c r="F24" s="8">
        <v>0.66319444444444398</v>
      </c>
      <c r="G24" s="15" t="s">
        <v>71</v>
      </c>
      <c r="H24" s="15" t="s">
        <v>40</v>
      </c>
      <c r="I24" s="22">
        <f>VLOOKUP(E24,Hoja1!E:F,2,)</f>
        <v>90</v>
      </c>
      <c r="J24" s="6">
        <f>VLOOKUP(H24,Hoja1!A:C,3,)</f>
        <v>9</v>
      </c>
      <c r="K24" s="9">
        <f t="shared" si="0"/>
        <v>0.1</v>
      </c>
    </row>
    <row r="25" spans="1:25" x14ac:dyDescent="0.35">
      <c r="A25" s="15">
        <v>24</v>
      </c>
      <c r="B25" s="6" t="s">
        <v>37</v>
      </c>
      <c r="C25" s="7">
        <v>45953</v>
      </c>
      <c r="D25" s="6" t="s">
        <v>38</v>
      </c>
      <c r="E25" s="6">
        <v>6</v>
      </c>
      <c r="F25" s="8">
        <v>0.66944444444444395</v>
      </c>
      <c r="G25" s="6" t="s">
        <v>50</v>
      </c>
      <c r="H25" s="6" t="s">
        <v>40</v>
      </c>
      <c r="I25" s="22">
        <f>VLOOKUP(E25,Hoja1!E:F,2,)</f>
        <v>90</v>
      </c>
      <c r="J25" s="6">
        <f>VLOOKUP(H25,Hoja1!A:C,3,)</f>
        <v>9</v>
      </c>
      <c r="K25" s="9">
        <f t="shared" si="0"/>
        <v>0.1</v>
      </c>
    </row>
    <row r="26" spans="1:25" x14ac:dyDescent="0.35">
      <c r="A26" s="15">
        <v>25</v>
      </c>
      <c r="B26" s="6" t="s">
        <v>37</v>
      </c>
      <c r="C26" s="7">
        <v>45953</v>
      </c>
      <c r="D26" s="6" t="s">
        <v>38</v>
      </c>
      <c r="E26" s="6">
        <v>6</v>
      </c>
      <c r="F26" s="8">
        <v>0.67708333333333304</v>
      </c>
      <c r="G26" s="6" t="s">
        <v>52</v>
      </c>
      <c r="H26" s="6" t="s">
        <v>40</v>
      </c>
      <c r="I26" s="22">
        <f>VLOOKUP(E26,Hoja1!E:F,2,)</f>
        <v>90</v>
      </c>
      <c r="J26" s="6">
        <f>VLOOKUP(H26,Hoja1!A:C,3,)</f>
        <v>9</v>
      </c>
      <c r="K26" s="9">
        <f t="shared" si="0"/>
        <v>0.1</v>
      </c>
    </row>
    <row r="27" spans="1:25" x14ac:dyDescent="0.35">
      <c r="A27" s="15">
        <v>26</v>
      </c>
      <c r="B27" s="6" t="s">
        <v>37</v>
      </c>
      <c r="C27" s="7">
        <v>45953</v>
      </c>
      <c r="D27" s="6" t="s">
        <v>38</v>
      </c>
      <c r="E27" s="6">
        <v>6</v>
      </c>
      <c r="F27" s="8">
        <v>0.68194444444444502</v>
      </c>
      <c r="G27" s="6" t="s">
        <v>64</v>
      </c>
      <c r="H27" s="6" t="s">
        <v>40</v>
      </c>
      <c r="I27" s="22">
        <f>VLOOKUP(E27,Hoja1!E:F,2,)</f>
        <v>90</v>
      </c>
      <c r="J27" s="6">
        <f>VLOOKUP(H27,Hoja1!A:C,3,)</f>
        <v>9</v>
      </c>
      <c r="K27" s="9">
        <f t="shared" si="0"/>
        <v>0.1</v>
      </c>
    </row>
    <row r="28" spans="1:25" x14ac:dyDescent="0.35">
      <c r="A28" s="15">
        <v>27</v>
      </c>
      <c r="B28" s="6" t="s">
        <v>37</v>
      </c>
      <c r="C28" s="7">
        <v>45953</v>
      </c>
      <c r="D28" s="6" t="s">
        <v>38</v>
      </c>
      <c r="E28" s="6">
        <v>6</v>
      </c>
      <c r="F28" s="8">
        <v>0.70069444444444395</v>
      </c>
      <c r="G28" s="6" t="s">
        <v>48</v>
      </c>
      <c r="H28" s="6" t="s">
        <v>40</v>
      </c>
      <c r="I28" s="22">
        <f>VLOOKUP(E28,Hoja1!E:F,2,)</f>
        <v>90</v>
      </c>
      <c r="J28" s="6">
        <f>VLOOKUP(H28,Hoja1!A:C,3,)</f>
        <v>9</v>
      </c>
      <c r="K28" s="9">
        <f t="shared" si="0"/>
        <v>0.1</v>
      </c>
    </row>
    <row r="29" spans="1:25" x14ac:dyDescent="0.35">
      <c r="A29" s="15">
        <v>28</v>
      </c>
      <c r="B29" s="6" t="s">
        <v>37</v>
      </c>
      <c r="C29" s="7">
        <v>45953</v>
      </c>
      <c r="D29" s="6" t="s">
        <v>38</v>
      </c>
      <c r="E29" s="6">
        <v>6</v>
      </c>
      <c r="F29" s="8">
        <v>0.70138888888888895</v>
      </c>
      <c r="G29" s="6" t="s">
        <v>68</v>
      </c>
      <c r="H29" s="6" t="s">
        <v>40</v>
      </c>
      <c r="I29" s="22">
        <f>VLOOKUP(E29,Hoja1!E:F,2,)</f>
        <v>90</v>
      </c>
      <c r="J29" s="6">
        <f>VLOOKUP(H29,Hoja1!A:C,3,)</f>
        <v>9</v>
      </c>
      <c r="K29" s="9">
        <f t="shared" si="0"/>
        <v>0.1</v>
      </c>
    </row>
    <row r="30" spans="1:25" x14ac:dyDescent="0.35">
      <c r="A30" s="15">
        <v>29</v>
      </c>
      <c r="B30" s="6" t="s">
        <v>37</v>
      </c>
      <c r="C30" s="7">
        <v>45953</v>
      </c>
      <c r="D30" s="6" t="s">
        <v>38</v>
      </c>
      <c r="E30" s="6">
        <v>6</v>
      </c>
      <c r="F30" s="8">
        <v>0.70902777777777803</v>
      </c>
      <c r="G30" s="6" t="s">
        <v>72</v>
      </c>
      <c r="H30" s="6" t="s">
        <v>40</v>
      </c>
      <c r="I30" s="22">
        <f>VLOOKUP(E30,Hoja1!E:F,2,)</f>
        <v>90</v>
      </c>
      <c r="J30" s="6">
        <f>VLOOKUP(H30,Hoja1!A:C,3,)</f>
        <v>9</v>
      </c>
      <c r="K30" s="9">
        <f t="shared" si="0"/>
        <v>0.1</v>
      </c>
    </row>
    <row r="31" spans="1:25" x14ac:dyDescent="0.35">
      <c r="A31" s="15">
        <v>30</v>
      </c>
      <c r="B31" s="6" t="s">
        <v>37</v>
      </c>
      <c r="C31" s="7">
        <v>45953</v>
      </c>
      <c r="D31" s="15" t="s">
        <v>38</v>
      </c>
      <c r="E31" s="6">
        <v>6</v>
      </c>
      <c r="F31" s="8">
        <v>0.72013888888888899</v>
      </c>
      <c r="G31" s="15" t="s">
        <v>73</v>
      </c>
      <c r="H31" s="15" t="s">
        <v>40</v>
      </c>
      <c r="I31" s="22">
        <f>VLOOKUP(E31,Hoja1!E:F,2,)</f>
        <v>90</v>
      </c>
      <c r="J31" s="6">
        <f>VLOOKUP(H31,Hoja1!A:C,3,)</f>
        <v>9</v>
      </c>
      <c r="K31" s="9">
        <f t="shared" si="0"/>
        <v>0.1</v>
      </c>
    </row>
    <row r="32" spans="1:25" x14ac:dyDescent="0.35">
      <c r="A32" s="15">
        <v>31</v>
      </c>
      <c r="B32" s="6" t="s">
        <v>37</v>
      </c>
      <c r="C32" s="7">
        <v>45953</v>
      </c>
      <c r="D32" s="15" t="s">
        <v>38</v>
      </c>
      <c r="E32" s="6">
        <v>6</v>
      </c>
      <c r="F32" s="8">
        <v>0.73402777777777795</v>
      </c>
      <c r="G32" s="15" t="s">
        <v>39</v>
      </c>
      <c r="H32" s="15" t="s">
        <v>40</v>
      </c>
      <c r="I32" s="22">
        <f>VLOOKUP(E32,Hoja1!E:F,2,)</f>
        <v>90</v>
      </c>
      <c r="J32" s="6">
        <f>VLOOKUP(H32,Hoja1!A:C,3,)</f>
        <v>9</v>
      </c>
      <c r="K32" s="9">
        <f t="shared" si="0"/>
        <v>0.1</v>
      </c>
    </row>
    <row r="33" spans="1:11" x14ac:dyDescent="0.35">
      <c r="A33" s="15">
        <v>32</v>
      </c>
      <c r="B33" s="6" t="s">
        <v>37</v>
      </c>
      <c r="C33" s="7">
        <v>45953</v>
      </c>
      <c r="D33" s="15" t="s">
        <v>38</v>
      </c>
      <c r="E33" s="6">
        <v>6</v>
      </c>
      <c r="F33" s="8">
        <v>0.73472222222222205</v>
      </c>
      <c r="G33" s="15" t="s">
        <v>74</v>
      </c>
      <c r="H33" s="15" t="s">
        <v>40</v>
      </c>
      <c r="I33" s="22">
        <f>VLOOKUP(E33,Hoja1!E:F,2,)</f>
        <v>90</v>
      </c>
      <c r="J33" s="6">
        <f>VLOOKUP(H33,Hoja1!A:C,3,)</f>
        <v>9</v>
      </c>
      <c r="K33" s="9">
        <f t="shared" si="0"/>
        <v>0.1</v>
      </c>
    </row>
    <row r="34" spans="1:11" x14ac:dyDescent="0.35">
      <c r="A34" s="15">
        <v>33</v>
      </c>
      <c r="B34" s="6" t="s">
        <v>37</v>
      </c>
      <c r="C34" s="7">
        <v>45953</v>
      </c>
      <c r="D34" s="15" t="s">
        <v>38</v>
      </c>
      <c r="E34" s="6">
        <v>6</v>
      </c>
      <c r="F34" s="8">
        <v>0.74652777777777801</v>
      </c>
      <c r="G34" s="15" t="s">
        <v>75</v>
      </c>
      <c r="H34" s="15" t="s">
        <v>40</v>
      </c>
      <c r="I34" s="22">
        <f>VLOOKUP(E34,Hoja1!E:F,2,)</f>
        <v>90</v>
      </c>
      <c r="J34" s="6">
        <f>VLOOKUP(H34,Hoja1!A:C,3,)</f>
        <v>9</v>
      </c>
      <c r="K34" s="9">
        <f t="shared" si="0"/>
        <v>0.1</v>
      </c>
    </row>
    <row r="35" spans="1:11" x14ac:dyDescent="0.35">
      <c r="A35" s="15">
        <v>34</v>
      </c>
      <c r="B35" s="6" t="s">
        <v>37</v>
      </c>
      <c r="C35" s="7">
        <v>45953</v>
      </c>
      <c r="D35" s="15" t="s">
        <v>38</v>
      </c>
      <c r="E35" s="6">
        <v>6</v>
      </c>
      <c r="F35" s="8">
        <v>0.75833333333333297</v>
      </c>
      <c r="G35" s="15" t="s">
        <v>76</v>
      </c>
      <c r="H35" s="15">
        <v>2</v>
      </c>
      <c r="I35" s="22">
        <f>VLOOKUP(E35,Hoja1!E:F,2,)</f>
        <v>90</v>
      </c>
      <c r="J35" s="6">
        <f>VLOOKUP(H35,Hoja1!A:C,3,)</f>
        <v>27</v>
      </c>
      <c r="K35" s="9">
        <f t="shared" si="0"/>
        <v>0.3</v>
      </c>
    </row>
    <row r="36" spans="1:11" x14ac:dyDescent="0.35">
      <c r="A36" s="15">
        <v>35</v>
      </c>
      <c r="B36" s="6" t="s">
        <v>37</v>
      </c>
      <c r="C36" s="7">
        <v>45953</v>
      </c>
      <c r="D36" s="15" t="s">
        <v>38</v>
      </c>
      <c r="E36" s="6">
        <v>6</v>
      </c>
      <c r="F36" s="8">
        <v>0.76944444444444504</v>
      </c>
      <c r="G36" s="15" t="s">
        <v>77</v>
      </c>
      <c r="H36" s="15" t="s">
        <v>40</v>
      </c>
      <c r="I36" s="22">
        <f>VLOOKUP(E36,Hoja1!E:F,2,)</f>
        <v>90</v>
      </c>
      <c r="J36" s="6">
        <f>VLOOKUP(H36,Hoja1!A:C,3,)</f>
        <v>9</v>
      </c>
      <c r="K36" s="9">
        <f t="shared" si="0"/>
        <v>0.1</v>
      </c>
    </row>
    <row r="37" spans="1:11" x14ac:dyDescent="0.35">
      <c r="A37" s="15">
        <v>36</v>
      </c>
      <c r="B37" s="6" t="s">
        <v>37</v>
      </c>
      <c r="C37" s="7">
        <v>45953</v>
      </c>
      <c r="D37" s="15" t="s">
        <v>38</v>
      </c>
      <c r="E37" s="6">
        <v>6</v>
      </c>
      <c r="F37" s="8">
        <v>0.77847222222222201</v>
      </c>
      <c r="G37" s="15" t="s">
        <v>64</v>
      </c>
      <c r="H37" s="15">
        <v>2</v>
      </c>
      <c r="I37" s="22">
        <f>VLOOKUP(E37,Hoja1!E:F,2,)</f>
        <v>90</v>
      </c>
      <c r="J37" s="6">
        <f>VLOOKUP(H37,Hoja1!A:C,3,)</f>
        <v>27</v>
      </c>
      <c r="K37" s="9">
        <f t="shared" si="0"/>
        <v>0.3</v>
      </c>
    </row>
    <row r="38" spans="1:11" x14ac:dyDescent="0.35">
      <c r="A38" s="15">
        <v>37</v>
      </c>
      <c r="B38" s="6" t="s">
        <v>37</v>
      </c>
      <c r="C38" s="7">
        <v>45953</v>
      </c>
      <c r="D38" s="15" t="s">
        <v>38</v>
      </c>
      <c r="E38" s="6">
        <v>6</v>
      </c>
      <c r="F38" s="8">
        <v>0.78263888888888899</v>
      </c>
      <c r="G38" s="15" t="s">
        <v>68</v>
      </c>
      <c r="H38" s="15" t="s">
        <v>40</v>
      </c>
      <c r="I38" s="22">
        <f>VLOOKUP(E38,Hoja1!E:F,2,)</f>
        <v>90</v>
      </c>
      <c r="J38" s="6">
        <f>VLOOKUP(H38,Hoja1!A:C,3,)</f>
        <v>9</v>
      </c>
      <c r="K38" s="9">
        <f t="shared" si="0"/>
        <v>0.1</v>
      </c>
    </row>
    <row r="39" spans="1:11" x14ac:dyDescent="0.35">
      <c r="A39" s="15">
        <v>38</v>
      </c>
      <c r="B39" s="6" t="s">
        <v>37</v>
      </c>
      <c r="C39" s="7">
        <v>45953</v>
      </c>
      <c r="D39" s="15" t="s">
        <v>38</v>
      </c>
      <c r="E39" s="6">
        <v>6</v>
      </c>
      <c r="F39" s="8">
        <v>0.78819444444444398</v>
      </c>
      <c r="G39" s="15" t="s">
        <v>72</v>
      </c>
      <c r="H39" s="15" t="s">
        <v>40</v>
      </c>
      <c r="I39" s="22">
        <f>VLOOKUP(E39,Hoja1!E:F,2,)</f>
        <v>90</v>
      </c>
      <c r="J39" s="6">
        <f>VLOOKUP(H39,Hoja1!A:C,3,)</f>
        <v>9</v>
      </c>
      <c r="K39" s="9">
        <f t="shared" si="0"/>
        <v>0.1</v>
      </c>
    </row>
    <row r="40" spans="1:11" x14ac:dyDescent="0.35">
      <c r="A40" s="15">
        <v>39</v>
      </c>
      <c r="B40" s="6" t="s">
        <v>37</v>
      </c>
      <c r="C40" s="7">
        <v>45953</v>
      </c>
      <c r="D40" s="15" t="s">
        <v>38</v>
      </c>
      <c r="E40" s="6">
        <v>6</v>
      </c>
      <c r="F40" s="8">
        <v>0.79722222222222205</v>
      </c>
      <c r="G40" s="15" t="s">
        <v>73</v>
      </c>
      <c r="H40" s="15" t="s">
        <v>40</v>
      </c>
      <c r="I40" s="22">
        <f>VLOOKUP(E40,Hoja1!E:F,2,)</f>
        <v>90</v>
      </c>
      <c r="J40" s="6">
        <f>VLOOKUP(H40,Hoja1!A:C,3,)</f>
        <v>9</v>
      </c>
      <c r="K40" s="9">
        <f t="shared" si="0"/>
        <v>0.1</v>
      </c>
    </row>
    <row r="41" spans="1:11" x14ac:dyDescent="0.35">
      <c r="A41" s="15">
        <v>40</v>
      </c>
      <c r="B41" s="6" t="s">
        <v>37</v>
      </c>
      <c r="C41" s="7">
        <v>45953</v>
      </c>
      <c r="D41" s="15" t="s">
        <v>38</v>
      </c>
      <c r="E41" s="6">
        <v>6</v>
      </c>
      <c r="F41" s="8">
        <v>0.80694444444444502</v>
      </c>
      <c r="G41" s="15" t="s">
        <v>78</v>
      </c>
      <c r="H41" s="15" t="s">
        <v>40</v>
      </c>
      <c r="I41" s="22">
        <f>VLOOKUP(E41,Hoja1!E:F,2,)</f>
        <v>90</v>
      </c>
      <c r="J41" s="6">
        <f>VLOOKUP(H41,Hoja1!A:C,3,)</f>
        <v>9</v>
      </c>
      <c r="K41" s="9">
        <f t="shared" si="0"/>
        <v>0.1</v>
      </c>
    </row>
    <row r="42" spans="1:11" x14ac:dyDescent="0.35">
      <c r="A42" s="15">
        <v>41</v>
      </c>
      <c r="B42" s="6" t="s">
        <v>37</v>
      </c>
      <c r="C42" s="7">
        <v>45953</v>
      </c>
      <c r="D42" s="15" t="s">
        <v>38</v>
      </c>
      <c r="E42" s="6">
        <v>6</v>
      </c>
      <c r="F42" s="8">
        <v>0.81388888888888899</v>
      </c>
      <c r="G42" s="15" t="s">
        <v>74</v>
      </c>
      <c r="H42" s="15" t="s">
        <v>40</v>
      </c>
      <c r="I42" s="22">
        <f>VLOOKUP(E42,Hoja1!E:F,2,)</f>
        <v>90</v>
      </c>
      <c r="J42" s="6">
        <f>VLOOKUP(H42,Hoja1!A:C,3,)</f>
        <v>9</v>
      </c>
      <c r="K42" s="9">
        <f t="shared" si="0"/>
        <v>0.1</v>
      </c>
    </row>
    <row r="43" spans="1:11" ht="15" customHeight="1" x14ac:dyDescent="0.35">
      <c r="K43" s="9">
        <v>0.85</v>
      </c>
    </row>
  </sheetData>
  <conditionalFormatting sqref="K2:K4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5"/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7" t="s">
        <v>8</v>
      </c>
      <c r="J1" s="17" t="s">
        <v>9</v>
      </c>
      <c r="K1" s="17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5">
        <v>1</v>
      </c>
      <c r="B2" s="6" t="s">
        <v>79</v>
      </c>
      <c r="C2" s="7">
        <v>45930</v>
      </c>
      <c r="D2" s="6">
        <v>722</v>
      </c>
      <c r="E2" s="6">
        <v>2</v>
      </c>
      <c r="F2" s="8">
        <v>0.27430555555555602</v>
      </c>
      <c r="G2" s="6" t="s">
        <v>80</v>
      </c>
      <c r="H2" s="6" t="s">
        <v>40</v>
      </c>
      <c r="I2" s="19">
        <f>VLOOKUP(E2,Hoja1!E:F,2,)</f>
        <v>90</v>
      </c>
      <c r="J2" s="6">
        <f>VLOOKUP(H2,Hoja1!A:C,3,)</f>
        <v>9</v>
      </c>
      <c r="K2" s="9">
        <f t="shared" ref="K2:K14" si="0">J2/I2</f>
        <v>0.1</v>
      </c>
      <c r="M2" s="6" t="s">
        <v>21</v>
      </c>
      <c r="N2" s="6">
        <f>SUM(Parámetros!K8)</f>
        <v>180</v>
      </c>
      <c r="O2" s="6">
        <f>SUM(I2:I5)</f>
        <v>360</v>
      </c>
      <c r="P2" s="6">
        <f>SUM(J2:J5)</f>
        <v>64.8</v>
      </c>
      <c r="Q2" s="9">
        <v>1</v>
      </c>
      <c r="R2" s="10">
        <v>0.85</v>
      </c>
      <c r="S2" s="10">
        <f>P2/O2</f>
        <v>0.18</v>
      </c>
      <c r="U2" s="6" t="s">
        <v>22</v>
      </c>
      <c r="V2" s="6">
        <f t="shared" ref="V2:X4" si="1">SUM(N2:N3)</f>
        <v>450</v>
      </c>
      <c r="W2" s="6">
        <f t="shared" si="1"/>
        <v>630</v>
      </c>
      <c r="X2" s="6">
        <f t="shared" si="1"/>
        <v>192.6</v>
      </c>
      <c r="Y2" s="9">
        <v>1</v>
      </c>
      <c r="Z2" s="10">
        <v>0.85</v>
      </c>
      <c r="AA2" s="10">
        <f>(X2/W2)</f>
        <v>0.30571428571428572</v>
      </c>
    </row>
    <row r="3" spans="1:27" ht="14.5" x14ac:dyDescent="0.35">
      <c r="A3" s="15">
        <v>2</v>
      </c>
      <c r="B3" s="6" t="s">
        <v>79</v>
      </c>
      <c r="C3" s="7">
        <v>45930</v>
      </c>
      <c r="D3" s="6">
        <v>722</v>
      </c>
      <c r="E3" s="6">
        <v>2</v>
      </c>
      <c r="F3" s="8">
        <v>0.27708333333333302</v>
      </c>
      <c r="G3" s="6" t="s">
        <v>64</v>
      </c>
      <c r="H3" s="6" t="s">
        <v>40</v>
      </c>
      <c r="I3" s="19">
        <f>VLOOKUP(E3,Hoja1!E:F,2,)</f>
        <v>90</v>
      </c>
      <c r="J3" s="6">
        <f>VLOOKUP(H3,Hoja1!A:C,3,)</f>
        <v>9</v>
      </c>
      <c r="K3" s="9">
        <f t="shared" si="0"/>
        <v>0.1</v>
      </c>
      <c r="M3" s="6" t="s">
        <v>24</v>
      </c>
      <c r="N3" s="6">
        <f>SUM(Parámetros!K9)</f>
        <v>270</v>
      </c>
      <c r="O3" s="6">
        <f>SUM(I6:I8)</f>
        <v>270</v>
      </c>
      <c r="P3" s="6">
        <f>SUM(J6:J8)</f>
        <v>127.8</v>
      </c>
      <c r="Q3" s="9">
        <v>1</v>
      </c>
      <c r="R3" s="10">
        <v>0.85</v>
      </c>
      <c r="S3" s="10">
        <f>P3/O3</f>
        <v>0.47333333333333333</v>
      </c>
      <c r="U3" s="6" t="s">
        <v>25</v>
      </c>
      <c r="V3" s="6">
        <f t="shared" si="1"/>
        <v>450</v>
      </c>
      <c r="W3" s="6">
        <f t="shared" si="1"/>
        <v>540</v>
      </c>
      <c r="X3" s="6">
        <f t="shared" si="1"/>
        <v>221.39999999999998</v>
      </c>
      <c r="Y3" s="9">
        <v>1</v>
      </c>
      <c r="Z3" s="10">
        <v>0.85</v>
      </c>
      <c r="AA3" s="11">
        <f>(X3/W3)</f>
        <v>0.41</v>
      </c>
    </row>
    <row r="4" spans="1:27" ht="14.5" x14ac:dyDescent="0.35">
      <c r="A4" s="15">
        <v>3</v>
      </c>
      <c r="B4" s="6" t="s">
        <v>79</v>
      </c>
      <c r="C4" s="7">
        <v>45930</v>
      </c>
      <c r="D4" s="6">
        <v>722</v>
      </c>
      <c r="E4" s="6">
        <v>2</v>
      </c>
      <c r="F4" s="8">
        <v>0.281944444444444</v>
      </c>
      <c r="G4" s="6" t="s">
        <v>81</v>
      </c>
      <c r="H4" s="6" t="s">
        <v>36</v>
      </c>
      <c r="I4" s="19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>
        <f>SUM(Parámetros!K10)</f>
        <v>180</v>
      </c>
      <c r="O4" s="6">
        <f>SUM(I9:I11)</f>
        <v>270</v>
      </c>
      <c r="P4" s="6">
        <f>SUM(J9:J11)</f>
        <v>93.6</v>
      </c>
      <c r="Q4" s="9">
        <v>1</v>
      </c>
      <c r="R4" s="10">
        <v>0.85</v>
      </c>
      <c r="S4" s="10">
        <f>P4/O4</f>
        <v>0.34666666666666662</v>
      </c>
      <c r="U4" s="6" t="s">
        <v>28</v>
      </c>
      <c r="V4" s="6">
        <f t="shared" si="1"/>
        <v>450</v>
      </c>
      <c r="W4" s="6">
        <f t="shared" si="1"/>
        <v>540</v>
      </c>
      <c r="X4" s="6">
        <f t="shared" si="1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ht="14.5" x14ac:dyDescent="0.35">
      <c r="A5" s="15">
        <v>4</v>
      </c>
      <c r="B5" s="6" t="s">
        <v>79</v>
      </c>
      <c r="C5" s="7">
        <v>45930</v>
      </c>
      <c r="D5" s="6">
        <v>722</v>
      </c>
      <c r="E5" s="6">
        <v>2</v>
      </c>
      <c r="F5" s="8">
        <v>0.28819444444444398</v>
      </c>
      <c r="G5" s="6" t="s">
        <v>70</v>
      </c>
      <c r="H5" s="6">
        <v>2</v>
      </c>
      <c r="I5" s="19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>
        <f>SUM(Parámetros!K11)</f>
        <v>270</v>
      </c>
      <c r="O5" s="6">
        <f>SUM(I12:I14)</f>
        <v>270</v>
      </c>
      <c r="P5" s="6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ht="14.5" x14ac:dyDescent="0.35">
      <c r="A6" s="15">
        <v>5</v>
      </c>
      <c r="B6" s="6" t="s">
        <v>79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82</v>
      </c>
      <c r="H6" s="6" t="s">
        <v>36</v>
      </c>
      <c r="I6" s="22">
        <f>VLOOKUP(E6,Hoja1!E:F,2,)</f>
        <v>90</v>
      </c>
      <c r="J6" s="6">
        <f>VLOOKUP(H6,Hoja1!A:C,3,)</f>
        <v>19.8</v>
      </c>
      <c r="K6" s="9">
        <f t="shared" si="0"/>
        <v>0.22</v>
      </c>
    </row>
    <row r="7" spans="1:27" ht="14.5" x14ac:dyDescent="0.35">
      <c r="A7" s="15">
        <v>6</v>
      </c>
      <c r="B7" s="6" t="s">
        <v>79</v>
      </c>
      <c r="C7" s="7">
        <v>45930</v>
      </c>
      <c r="D7" s="6">
        <v>722</v>
      </c>
      <c r="E7" s="6">
        <v>2</v>
      </c>
      <c r="F7" s="8">
        <v>0.30069444444444399</v>
      </c>
      <c r="G7" s="6" t="s">
        <v>72</v>
      </c>
      <c r="H7" s="6">
        <v>3</v>
      </c>
      <c r="I7" s="22">
        <f>VLOOKUP(E7,Hoja1!E:F,2,)</f>
        <v>90</v>
      </c>
      <c r="J7" s="6">
        <f>VLOOKUP(H7,Hoja1!A:C,3,)</f>
        <v>54</v>
      </c>
      <c r="K7" s="9">
        <f t="shared" si="0"/>
        <v>0.6</v>
      </c>
    </row>
    <row r="8" spans="1:27" ht="14.5" x14ac:dyDescent="0.35">
      <c r="A8" s="15">
        <v>7</v>
      </c>
      <c r="B8" s="6" t="s">
        <v>79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83</v>
      </c>
      <c r="H8" s="6">
        <v>3</v>
      </c>
      <c r="I8" s="22">
        <f>VLOOKUP(E8,Hoja1!E:F,2,)</f>
        <v>90</v>
      </c>
      <c r="J8" s="6">
        <f>VLOOKUP(H8,Hoja1!A:C,3,)</f>
        <v>54</v>
      </c>
      <c r="K8" s="9">
        <f t="shared" si="0"/>
        <v>0.6</v>
      </c>
    </row>
    <row r="9" spans="1:27" ht="14.5" x14ac:dyDescent="0.35">
      <c r="A9" s="15">
        <v>8</v>
      </c>
      <c r="B9" s="6" t="s">
        <v>79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84</v>
      </c>
      <c r="H9" s="6">
        <v>3</v>
      </c>
      <c r="I9" s="19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5">
        <v>9</v>
      </c>
      <c r="B10" s="6" t="s">
        <v>79</v>
      </c>
      <c r="C10" s="7">
        <v>45930</v>
      </c>
      <c r="D10" s="15">
        <v>722</v>
      </c>
      <c r="E10" s="6">
        <v>2</v>
      </c>
      <c r="F10" s="8">
        <v>0.32222222222222202</v>
      </c>
      <c r="G10" s="15" t="s">
        <v>54</v>
      </c>
      <c r="H10" s="15" t="s">
        <v>36</v>
      </c>
      <c r="I10" s="19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5">
        <v>10</v>
      </c>
      <c r="B11" s="6" t="s">
        <v>79</v>
      </c>
      <c r="C11" s="7">
        <v>45930</v>
      </c>
      <c r="D11" s="15">
        <v>722</v>
      </c>
      <c r="E11" s="6">
        <v>2</v>
      </c>
      <c r="F11" s="8">
        <v>0.328472222222222</v>
      </c>
      <c r="G11" s="15" t="s">
        <v>85</v>
      </c>
      <c r="H11" s="15" t="s">
        <v>36</v>
      </c>
      <c r="I11" s="19">
        <f>VLOOKUP(E11,Hoja1!E:F,2,)</f>
        <v>90</v>
      </c>
      <c r="J11" s="6">
        <f>VLOOKUP(H11,Hoja1!A:C,3,)</f>
        <v>19.8</v>
      </c>
      <c r="K11" s="9">
        <f t="shared" si="0"/>
        <v>0.22</v>
      </c>
    </row>
    <row r="12" spans="1:27" ht="14.5" x14ac:dyDescent="0.35">
      <c r="A12" s="15">
        <v>11</v>
      </c>
      <c r="B12" s="6" t="s">
        <v>79</v>
      </c>
      <c r="C12" s="7">
        <v>45930</v>
      </c>
      <c r="D12" s="15">
        <v>722</v>
      </c>
      <c r="E12" s="6">
        <v>2</v>
      </c>
      <c r="F12" s="8">
        <v>0.33750000000000002</v>
      </c>
      <c r="G12" s="15" t="s">
        <v>86</v>
      </c>
      <c r="H12" s="15">
        <v>2</v>
      </c>
      <c r="I12" s="22">
        <f>VLOOKUP(E12,Hoja1!E:F,2,)</f>
        <v>90</v>
      </c>
      <c r="J12" s="6">
        <f>VLOOKUP(H12,Hoja1!A:C,3,)</f>
        <v>27</v>
      </c>
      <c r="K12" s="9">
        <f t="shared" si="0"/>
        <v>0.3</v>
      </c>
    </row>
    <row r="13" spans="1:27" ht="14.5" x14ac:dyDescent="0.35">
      <c r="A13" s="15">
        <v>12</v>
      </c>
      <c r="B13" s="6" t="s">
        <v>79</v>
      </c>
      <c r="C13" s="7">
        <v>45930</v>
      </c>
      <c r="D13" s="15">
        <v>722</v>
      </c>
      <c r="E13" s="6">
        <v>2</v>
      </c>
      <c r="F13" s="8">
        <v>0.34583333333333299</v>
      </c>
      <c r="G13" s="15" t="s">
        <v>87</v>
      </c>
      <c r="H13" s="15" t="s">
        <v>40</v>
      </c>
      <c r="I13" s="22">
        <f>VLOOKUP(E13,Hoja1!E:F,2,)</f>
        <v>90</v>
      </c>
      <c r="J13" s="6">
        <f>VLOOKUP(H13,Hoja1!A:C,3,)</f>
        <v>9</v>
      </c>
      <c r="K13" s="9">
        <f t="shared" si="0"/>
        <v>0.1</v>
      </c>
    </row>
    <row r="14" spans="1:27" ht="14.5" x14ac:dyDescent="0.35">
      <c r="A14" s="15">
        <v>13</v>
      </c>
      <c r="B14" s="6" t="s">
        <v>79</v>
      </c>
      <c r="C14" s="7">
        <v>45930</v>
      </c>
      <c r="D14" s="15">
        <v>722</v>
      </c>
      <c r="E14" s="6">
        <v>2</v>
      </c>
      <c r="F14" s="8">
        <v>0.35347222222222202</v>
      </c>
      <c r="G14" s="15" t="s">
        <v>88</v>
      </c>
      <c r="H14" s="15" t="s">
        <v>36</v>
      </c>
      <c r="I14" s="22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64.8</v>
      </c>
      <c r="P23" s="9">
        <f>S2</f>
        <v>0.18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127.8</v>
      </c>
      <c r="P24" s="9">
        <f>S3</f>
        <v>0.47333333333333333</v>
      </c>
    </row>
    <row r="25" spans="4:16" ht="14.5" x14ac:dyDescent="0.35">
      <c r="D25" s="1"/>
      <c r="E25" s="1"/>
      <c r="F25" s="23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93.6</v>
      </c>
      <c r="P25" s="9">
        <f>S4</f>
        <v>0.34666666666666662</v>
      </c>
    </row>
    <row r="26" spans="4:16" ht="14.5" x14ac:dyDescent="0.35">
      <c r="D26" s="1"/>
      <c r="E26" s="1"/>
      <c r="F26" s="23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55.8</v>
      </c>
      <c r="P26" s="9">
        <f>S5</f>
        <v>0.20666666666666667</v>
      </c>
    </row>
    <row r="27" spans="4:16" ht="14.5" x14ac:dyDescent="0.35">
      <c r="D27" s="1"/>
      <c r="E27" s="1"/>
      <c r="F27" s="23"/>
      <c r="G27" s="1"/>
      <c r="H27" s="1"/>
      <c r="I27" s="1"/>
      <c r="J27" s="1"/>
      <c r="K27" s="1"/>
    </row>
    <row r="28" spans="4:16" ht="14.5" x14ac:dyDescent="0.35">
      <c r="D28" s="1"/>
      <c r="E28" s="1"/>
      <c r="F28" s="23"/>
      <c r="G28" s="1"/>
      <c r="H28" s="1"/>
      <c r="I28" s="1"/>
      <c r="J28" s="1"/>
      <c r="K28" s="1"/>
    </row>
    <row r="29" spans="4:16" ht="14.5" x14ac:dyDescent="0.35">
      <c r="D29" s="1"/>
      <c r="E29" s="1"/>
      <c r="F29" s="23"/>
      <c r="G29" s="1"/>
      <c r="H29" s="1"/>
      <c r="I29" s="1"/>
      <c r="J29" s="1"/>
      <c r="K29" s="1"/>
    </row>
    <row r="30" spans="4:16" ht="14.5" x14ac:dyDescent="0.35">
      <c r="D30" s="1"/>
      <c r="E30" s="1"/>
      <c r="F30" s="23"/>
      <c r="G30" s="1"/>
      <c r="H30" s="1"/>
      <c r="I30" s="1"/>
      <c r="J30" s="1"/>
      <c r="K30" s="1"/>
    </row>
    <row r="31" spans="4:16" ht="14.5" x14ac:dyDescent="0.35">
      <c r="D31" s="1"/>
      <c r="E31" s="1"/>
      <c r="F31" s="23"/>
      <c r="G31" s="1"/>
      <c r="H31" s="1"/>
      <c r="I31" s="1"/>
      <c r="J31" s="1"/>
      <c r="K31" s="1"/>
    </row>
    <row r="32" spans="4:16" ht="14.5" x14ac:dyDescent="0.35">
      <c r="D32" s="1"/>
      <c r="E32" s="1"/>
      <c r="F32" s="23"/>
      <c r="G32" s="1"/>
      <c r="H32" s="1"/>
      <c r="I32" s="1"/>
      <c r="J32" s="1"/>
      <c r="K32" s="1"/>
    </row>
    <row r="33" spans="4:11" ht="14.5" x14ac:dyDescent="0.35">
      <c r="D33" s="1"/>
      <c r="E33" s="1"/>
      <c r="F33" s="23"/>
      <c r="G33" s="1"/>
      <c r="H33" s="1"/>
      <c r="I33" s="1"/>
      <c r="J33" s="1"/>
      <c r="K33" s="1"/>
    </row>
    <row r="34" spans="4:11" ht="14.5" x14ac:dyDescent="0.35">
      <c r="D34" s="1"/>
      <c r="E34" s="1"/>
      <c r="F34" s="23"/>
      <c r="G34" s="1"/>
      <c r="H34" s="1"/>
      <c r="I34" s="1"/>
      <c r="J34" s="1"/>
      <c r="K34" s="1"/>
    </row>
    <row r="35" spans="4:11" ht="14.5" x14ac:dyDescent="0.35">
      <c r="D35" s="1"/>
      <c r="E35" s="1"/>
      <c r="F35" s="23"/>
      <c r="G35" s="1"/>
      <c r="H35" s="1"/>
      <c r="I35" s="1"/>
      <c r="J35" s="1"/>
      <c r="K35" s="1"/>
    </row>
    <row r="36" spans="4:11" ht="14.5" x14ac:dyDescent="0.35">
      <c r="D36" s="1"/>
      <c r="E36" s="1"/>
      <c r="F36" s="23"/>
      <c r="G36" s="1"/>
      <c r="H36" s="1"/>
      <c r="I36" s="1"/>
      <c r="J36" s="1"/>
      <c r="K36" s="1"/>
    </row>
    <row r="37" spans="4:11" ht="14.5" x14ac:dyDescent="0.35">
      <c r="D37" s="1"/>
      <c r="E37" s="1"/>
      <c r="F37" s="23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5"/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7" t="s">
        <v>8</v>
      </c>
      <c r="J1" s="17" t="s">
        <v>9</v>
      </c>
      <c r="K1" s="17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5">
        <v>1</v>
      </c>
      <c r="B2" s="6" t="s">
        <v>89</v>
      </c>
      <c r="C2" s="7">
        <v>45930</v>
      </c>
      <c r="D2" s="6">
        <v>722</v>
      </c>
      <c r="E2" s="6">
        <v>2</v>
      </c>
      <c r="F2" s="8">
        <v>0.27361111111111103</v>
      </c>
      <c r="G2" s="6" t="s">
        <v>80</v>
      </c>
      <c r="H2" s="6" t="s">
        <v>36</v>
      </c>
      <c r="I2" s="19">
        <f>VLOOKUP(E2,Hoja1!E:F,2,)</f>
        <v>90</v>
      </c>
      <c r="J2" s="6">
        <f>VLOOKUP(H2,Hoja1!A:C,3,)</f>
        <v>19.8</v>
      </c>
      <c r="K2" s="9">
        <f t="shared" ref="K2:K14" si="0">J2/I2</f>
        <v>0.22</v>
      </c>
      <c r="M2" s="6" t="s">
        <v>21</v>
      </c>
      <c r="N2" s="6">
        <f>SUM(Parámetros!K8)</f>
        <v>180</v>
      </c>
      <c r="O2" s="6">
        <f>SUM(I2:I5)</f>
        <v>360</v>
      </c>
      <c r="P2" s="6">
        <f>SUM(J2:J5)</f>
        <v>86.4</v>
      </c>
      <c r="Q2" s="9">
        <v>1</v>
      </c>
      <c r="R2" s="10">
        <v>0.85</v>
      </c>
      <c r="S2" s="10">
        <f>P2/O2</f>
        <v>0.24000000000000002</v>
      </c>
      <c r="U2" s="6" t="s">
        <v>22</v>
      </c>
      <c r="V2" s="6">
        <f t="shared" ref="V2:X4" si="1">SUM(N2:N3)</f>
        <v>450</v>
      </c>
      <c r="W2" s="6">
        <f t="shared" si="1"/>
        <v>630</v>
      </c>
      <c r="X2" s="6">
        <f t="shared" si="1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ht="14.5" x14ac:dyDescent="0.35">
      <c r="A3" s="15">
        <v>2</v>
      </c>
      <c r="B3" s="6" t="s">
        <v>89</v>
      </c>
      <c r="C3" s="7">
        <v>45930</v>
      </c>
      <c r="D3" s="6">
        <v>722</v>
      </c>
      <c r="E3" s="6">
        <v>2</v>
      </c>
      <c r="F3" s="8">
        <v>0.27777777777777801</v>
      </c>
      <c r="G3" s="6" t="s">
        <v>64</v>
      </c>
      <c r="H3" s="6" t="s">
        <v>36</v>
      </c>
      <c r="I3" s="19">
        <f>VLOOKUP(E3,Hoja1!E:F,2,)</f>
        <v>90</v>
      </c>
      <c r="J3" s="6">
        <f>VLOOKUP(H3,Hoja1!A:C,3,)</f>
        <v>19.8</v>
      </c>
      <c r="K3" s="9">
        <f t="shared" si="0"/>
        <v>0.22</v>
      </c>
      <c r="M3" s="6" t="s">
        <v>24</v>
      </c>
      <c r="N3" s="6">
        <f>SUM(Parámetros!K9)</f>
        <v>270</v>
      </c>
      <c r="O3" s="6">
        <f>SUM(I6:I8)</f>
        <v>270</v>
      </c>
      <c r="P3" s="6">
        <f>SUM(J6:J8)</f>
        <v>73.8</v>
      </c>
      <c r="Q3" s="9">
        <v>1</v>
      </c>
      <c r="R3" s="10">
        <v>0.85</v>
      </c>
      <c r="S3" s="10">
        <f>P3/O3</f>
        <v>0.27333333333333332</v>
      </c>
      <c r="U3" s="6" t="s">
        <v>25</v>
      </c>
      <c r="V3" s="6">
        <f t="shared" si="1"/>
        <v>450</v>
      </c>
      <c r="W3" s="6">
        <f t="shared" si="1"/>
        <v>540</v>
      </c>
      <c r="X3" s="6">
        <f t="shared" si="1"/>
        <v>174.6</v>
      </c>
      <c r="Y3" s="9">
        <v>1</v>
      </c>
      <c r="Z3" s="10">
        <v>0.85</v>
      </c>
      <c r="AA3" s="11">
        <f>(X3/W3)</f>
        <v>0.32333333333333331</v>
      </c>
    </row>
    <row r="4" spans="1:27" ht="14.5" x14ac:dyDescent="0.35">
      <c r="A4" s="15">
        <v>3</v>
      </c>
      <c r="B4" s="6" t="s">
        <v>89</v>
      </c>
      <c r="C4" s="7">
        <v>45930</v>
      </c>
      <c r="D4" s="6">
        <v>722</v>
      </c>
      <c r="E4" s="6">
        <v>2</v>
      </c>
      <c r="F4" s="8">
        <v>0.28263888888888899</v>
      </c>
      <c r="G4" s="6" t="s">
        <v>81</v>
      </c>
      <c r="H4" s="6" t="s">
        <v>36</v>
      </c>
      <c r="I4" s="19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>
        <f>SUM(Parámetros!K10)</f>
        <v>180</v>
      </c>
      <c r="O4" s="6">
        <f>SUM(I9:I11)</f>
        <v>270</v>
      </c>
      <c r="P4" s="6">
        <f>SUM(J9:J11)</f>
        <v>100.8</v>
      </c>
      <c r="Q4" s="9">
        <v>1</v>
      </c>
      <c r="R4" s="10">
        <v>0.85</v>
      </c>
      <c r="S4" s="10">
        <f>P4/O4</f>
        <v>0.37333333333333335</v>
      </c>
      <c r="U4" s="6" t="s">
        <v>28</v>
      </c>
      <c r="V4" s="6">
        <f t="shared" si="1"/>
        <v>450</v>
      </c>
      <c r="W4" s="6">
        <f t="shared" si="1"/>
        <v>540</v>
      </c>
      <c r="X4" s="6">
        <f t="shared" si="1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ht="14.5" x14ac:dyDescent="0.35">
      <c r="A5" s="15">
        <v>4</v>
      </c>
      <c r="B5" s="6" t="s">
        <v>89</v>
      </c>
      <c r="C5" s="7">
        <v>45930</v>
      </c>
      <c r="D5" s="6">
        <v>722</v>
      </c>
      <c r="E5" s="6">
        <v>2</v>
      </c>
      <c r="F5" s="8">
        <v>0.28888888888888897</v>
      </c>
      <c r="G5" s="6" t="s">
        <v>70</v>
      </c>
      <c r="H5" s="6">
        <v>2</v>
      </c>
      <c r="I5" s="19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>
        <f>SUM(Parámetros!K11)</f>
        <v>270</v>
      </c>
      <c r="O5" s="6">
        <f>SUM(I12:I14)</f>
        <v>270</v>
      </c>
      <c r="P5" s="6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ht="14.5" x14ac:dyDescent="0.35">
      <c r="A6" s="15">
        <v>5</v>
      </c>
      <c r="B6" s="6" t="s">
        <v>89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82</v>
      </c>
      <c r="H6" s="6">
        <v>2</v>
      </c>
      <c r="I6" s="22">
        <f>VLOOKUP(E6,Hoja1!E:F,2,)</f>
        <v>90</v>
      </c>
      <c r="J6" s="6">
        <f>VLOOKUP(H6,Hoja1!A:C,3,)</f>
        <v>27</v>
      </c>
      <c r="K6" s="9">
        <f t="shared" si="0"/>
        <v>0.3</v>
      </c>
    </row>
    <row r="7" spans="1:27" ht="14.5" x14ac:dyDescent="0.35">
      <c r="A7" s="15">
        <v>6</v>
      </c>
      <c r="B7" s="6" t="s">
        <v>89</v>
      </c>
      <c r="C7" s="7">
        <v>45930</v>
      </c>
      <c r="D7" s="6">
        <v>722</v>
      </c>
      <c r="E7" s="6">
        <v>2</v>
      </c>
      <c r="F7" s="8">
        <v>0.30138888888888898</v>
      </c>
      <c r="G7" s="6" t="s">
        <v>72</v>
      </c>
      <c r="H7" s="6">
        <v>2</v>
      </c>
      <c r="I7" s="22">
        <f>VLOOKUP(E7,Hoja1!E:F,2,)</f>
        <v>90</v>
      </c>
      <c r="J7" s="6">
        <f>VLOOKUP(H7,Hoja1!A:C,3,)</f>
        <v>27</v>
      </c>
      <c r="K7" s="9">
        <f t="shared" si="0"/>
        <v>0.3</v>
      </c>
    </row>
    <row r="8" spans="1:27" ht="14.5" x14ac:dyDescent="0.35">
      <c r="A8" s="15">
        <v>7</v>
      </c>
      <c r="B8" s="6" t="s">
        <v>89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83</v>
      </c>
      <c r="H8" s="6" t="s">
        <v>36</v>
      </c>
      <c r="I8" s="22">
        <f>VLOOKUP(E8,Hoja1!E:F,2,)</f>
        <v>90</v>
      </c>
      <c r="J8" s="6">
        <f>VLOOKUP(H8,Hoja1!A:C,3,)</f>
        <v>19.8</v>
      </c>
      <c r="K8" s="9">
        <f t="shared" si="0"/>
        <v>0.22</v>
      </c>
    </row>
    <row r="9" spans="1:27" ht="14.5" x14ac:dyDescent="0.35">
      <c r="A9" s="15">
        <v>8</v>
      </c>
      <c r="B9" s="6" t="s">
        <v>89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84</v>
      </c>
      <c r="H9" s="6">
        <v>3</v>
      </c>
      <c r="I9" s="19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5">
        <v>9</v>
      </c>
      <c r="B10" s="6" t="s">
        <v>89</v>
      </c>
      <c r="C10" s="7">
        <v>45930</v>
      </c>
      <c r="D10" s="15">
        <v>722</v>
      </c>
      <c r="E10" s="6">
        <v>2</v>
      </c>
      <c r="F10" s="8">
        <v>0.32152777777777802</v>
      </c>
      <c r="G10" s="15" t="s">
        <v>54</v>
      </c>
      <c r="H10" s="15" t="s">
        <v>36</v>
      </c>
      <c r="I10" s="19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5">
        <v>10</v>
      </c>
      <c r="B11" s="6" t="s">
        <v>89</v>
      </c>
      <c r="C11" s="7">
        <v>45930</v>
      </c>
      <c r="D11" s="15">
        <v>722</v>
      </c>
      <c r="E11" s="6">
        <v>2</v>
      </c>
      <c r="F11" s="8">
        <v>0.327777777777778</v>
      </c>
      <c r="G11" s="15" t="s">
        <v>85</v>
      </c>
      <c r="H11" s="15">
        <v>2</v>
      </c>
      <c r="I11" s="19">
        <f>VLOOKUP(E11,Hoja1!E:F,2,)</f>
        <v>90</v>
      </c>
      <c r="J11" s="6">
        <f>VLOOKUP(H11,Hoja1!A:C,3,)</f>
        <v>27</v>
      </c>
      <c r="K11" s="9">
        <f t="shared" si="0"/>
        <v>0.3</v>
      </c>
    </row>
    <row r="12" spans="1:27" ht="14.5" x14ac:dyDescent="0.35">
      <c r="A12" s="15">
        <v>11</v>
      </c>
      <c r="B12" s="6" t="s">
        <v>89</v>
      </c>
      <c r="C12" s="7">
        <v>45930</v>
      </c>
      <c r="D12" s="15">
        <v>722</v>
      </c>
      <c r="E12" s="6">
        <v>2</v>
      </c>
      <c r="F12" s="8">
        <v>0.33680555555555602</v>
      </c>
      <c r="G12" s="15" t="s">
        <v>86</v>
      </c>
      <c r="H12" s="15">
        <v>3</v>
      </c>
      <c r="I12" s="22">
        <f>VLOOKUP(E12,Hoja1!E:F,2,)</f>
        <v>90</v>
      </c>
      <c r="J12" s="6">
        <f>VLOOKUP(H12,Hoja1!A:C,3,)</f>
        <v>54</v>
      </c>
      <c r="K12" s="9">
        <f t="shared" si="0"/>
        <v>0.6</v>
      </c>
    </row>
    <row r="13" spans="1:27" ht="14.5" x14ac:dyDescent="0.35">
      <c r="A13" s="15">
        <v>12</v>
      </c>
      <c r="B13" s="6" t="s">
        <v>89</v>
      </c>
      <c r="C13" s="7">
        <v>45930</v>
      </c>
      <c r="D13" s="15">
        <v>722</v>
      </c>
      <c r="E13" s="6">
        <v>2</v>
      </c>
      <c r="F13" s="8">
        <v>0.34722222222222199</v>
      </c>
      <c r="G13" s="15" t="s">
        <v>87</v>
      </c>
      <c r="H13" s="15" t="s">
        <v>36</v>
      </c>
      <c r="I13" s="22">
        <f>VLOOKUP(E13,Hoja1!E:F,2,)</f>
        <v>90</v>
      </c>
      <c r="J13" s="6">
        <f>VLOOKUP(H13,Hoja1!A:C,3,)</f>
        <v>19.8</v>
      </c>
      <c r="K13" s="9">
        <f t="shared" si="0"/>
        <v>0.22</v>
      </c>
    </row>
    <row r="14" spans="1:27" ht="14.5" x14ac:dyDescent="0.35">
      <c r="A14" s="15">
        <v>13</v>
      </c>
      <c r="B14" s="6" t="s">
        <v>89</v>
      </c>
      <c r="C14" s="7">
        <v>45930</v>
      </c>
      <c r="D14" s="15">
        <v>722</v>
      </c>
      <c r="E14" s="6">
        <v>2</v>
      </c>
      <c r="F14" s="8">
        <v>0.35347222222222202</v>
      </c>
      <c r="G14" s="15" t="s">
        <v>88</v>
      </c>
      <c r="H14" s="15" t="s">
        <v>36</v>
      </c>
      <c r="I14" s="22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86.4</v>
      </c>
      <c r="P23" s="9">
        <f>S2</f>
        <v>0.24000000000000002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73.8</v>
      </c>
      <c r="P24" s="9">
        <f>S3</f>
        <v>0.27333333333333332</v>
      </c>
    </row>
    <row r="25" spans="4:16" ht="14.5" x14ac:dyDescent="0.35">
      <c r="D25" s="1"/>
      <c r="E25" s="1"/>
      <c r="F25" s="23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100.8</v>
      </c>
      <c r="P25" s="9">
        <f>S4</f>
        <v>0.37333333333333335</v>
      </c>
    </row>
    <row r="26" spans="4:16" ht="14.5" x14ac:dyDescent="0.35">
      <c r="D26" s="1"/>
      <c r="E26" s="1"/>
      <c r="F26" s="23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93.6</v>
      </c>
      <c r="P26" s="9">
        <f>S5</f>
        <v>0.34666666666666662</v>
      </c>
    </row>
    <row r="27" spans="4:16" ht="14.5" x14ac:dyDescent="0.35">
      <c r="D27" s="1"/>
      <c r="E27" s="1"/>
      <c r="F27" s="23"/>
      <c r="G27" s="1"/>
      <c r="H27" s="1"/>
      <c r="I27" s="1"/>
      <c r="J27" s="1"/>
      <c r="K27" s="1"/>
    </row>
    <row r="28" spans="4:16" ht="14.5" x14ac:dyDescent="0.35">
      <c r="D28" s="1"/>
      <c r="E28" s="1"/>
      <c r="F28" s="23"/>
      <c r="G28" s="1"/>
      <c r="H28" s="1"/>
      <c r="I28" s="1"/>
      <c r="J28" s="1"/>
      <c r="K28" s="1"/>
    </row>
    <row r="29" spans="4:16" ht="14.5" x14ac:dyDescent="0.35">
      <c r="D29" s="1"/>
      <c r="E29" s="1"/>
      <c r="F29" s="23"/>
      <c r="G29" s="1"/>
      <c r="H29" s="1"/>
      <c r="I29" s="1"/>
      <c r="J29" s="1"/>
      <c r="K29" s="1"/>
    </row>
    <row r="30" spans="4:16" ht="14.5" x14ac:dyDescent="0.35">
      <c r="D30" s="1"/>
      <c r="E30" s="1"/>
      <c r="F30" s="23"/>
      <c r="G30" s="1"/>
      <c r="H30" s="1"/>
      <c r="I30" s="1"/>
      <c r="J30" s="1"/>
      <c r="K30" s="1"/>
    </row>
    <row r="31" spans="4:16" ht="14.5" x14ac:dyDescent="0.35">
      <c r="D31" s="1"/>
      <c r="E31" s="1"/>
      <c r="F31" s="23"/>
      <c r="G31" s="1"/>
      <c r="H31" s="1"/>
      <c r="I31" s="1"/>
      <c r="J31" s="1"/>
      <c r="K31" s="1"/>
    </row>
    <row r="32" spans="4:16" ht="14.5" x14ac:dyDescent="0.35">
      <c r="D32" s="1"/>
      <c r="E32" s="1"/>
      <c r="F32" s="23"/>
      <c r="G32" s="1"/>
      <c r="H32" s="1"/>
      <c r="I32" s="1"/>
      <c r="J32" s="1"/>
      <c r="K32" s="1"/>
    </row>
    <row r="33" spans="4:11" ht="14.5" x14ac:dyDescent="0.35">
      <c r="D33" s="1"/>
      <c r="E33" s="1"/>
      <c r="F33" s="23"/>
      <c r="G33" s="1"/>
      <c r="H33" s="1"/>
      <c r="I33" s="1"/>
      <c r="J33" s="1"/>
      <c r="K33" s="1"/>
    </row>
    <row r="34" spans="4:11" ht="14.5" x14ac:dyDescent="0.35">
      <c r="D34" s="1"/>
      <c r="E34" s="1"/>
      <c r="F34" s="23"/>
      <c r="G34" s="1"/>
      <c r="H34" s="1"/>
      <c r="I34" s="1"/>
      <c r="J34" s="1"/>
      <c r="K34" s="1"/>
    </row>
    <row r="35" spans="4:11" ht="14.5" x14ac:dyDescent="0.35">
      <c r="D35" s="1"/>
      <c r="E35" s="1"/>
      <c r="F35" s="23"/>
      <c r="G35" s="1"/>
      <c r="H35" s="1"/>
      <c r="I35" s="1"/>
      <c r="J35" s="1"/>
      <c r="K35" s="1"/>
    </row>
    <row r="36" spans="4:11" ht="14.5" x14ac:dyDescent="0.35">
      <c r="D36" s="1"/>
      <c r="E36" s="1"/>
      <c r="F36" s="23"/>
      <c r="G36" s="1"/>
      <c r="H36" s="1"/>
      <c r="I36" s="1"/>
      <c r="J36" s="1"/>
      <c r="K36" s="1"/>
    </row>
    <row r="37" spans="4:11" ht="14.5" x14ac:dyDescent="0.35">
      <c r="D37" s="1"/>
      <c r="E37" s="1"/>
      <c r="F37" s="23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25"/>
  <sheetViews>
    <sheetView zoomScale="80" zoomScaleNormal="80" workbookViewId="0">
      <pane ySplit="7" topLeftCell="A8" activePane="bottomLeft" state="frozen"/>
      <selection pane="bottomLeft" activeCell="O19" sqref="O19"/>
    </sheetView>
  </sheetViews>
  <sheetFormatPr baseColWidth="10" defaultColWidth="9.1796875" defaultRowHeight="12" customHeight="1" x14ac:dyDescent="0.25"/>
  <cols>
    <col min="1" max="1" width="13.26953125" style="24" customWidth="1"/>
    <col min="2" max="2" width="11.453125" style="24" customWidth="1"/>
    <col min="3" max="3" width="11.81640625" style="24" customWidth="1"/>
    <col min="4" max="4" width="11.453125" style="24" customWidth="1"/>
    <col min="5" max="5" width="8" style="24" customWidth="1"/>
    <col min="6" max="6" width="13.26953125" style="24" customWidth="1"/>
    <col min="7" max="7" width="13.81640625" style="24" customWidth="1"/>
    <col min="8" max="8" width="14.26953125" style="24" customWidth="1"/>
    <col min="9" max="9" width="15.1796875" style="24" customWidth="1"/>
    <col min="10" max="10" width="10.26953125" style="24" customWidth="1"/>
    <col min="11" max="11" width="14" style="24" customWidth="1"/>
    <col min="12" max="12" width="13.26953125" style="24" customWidth="1"/>
    <col min="13" max="13" width="12.1796875" style="24" customWidth="1"/>
    <col min="14" max="14" width="14" style="24" customWidth="1"/>
    <col min="15" max="16384" width="9.1796875" style="24"/>
  </cols>
  <sheetData>
    <row r="1" spans="1:24" ht="14.5" x14ac:dyDescent="0.35">
      <c r="A1" s="25" t="s">
        <v>90</v>
      </c>
      <c r="B1" s="26"/>
      <c r="C1" s="26"/>
      <c r="D1" s="27"/>
      <c r="E1" s="28"/>
      <c r="F1" s="28"/>
      <c r="P1" s="29" t="s">
        <v>91</v>
      </c>
      <c r="Q1" s="29" t="s">
        <v>91</v>
      </c>
      <c r="R1" s="29" t="s">
        <v>91</v>
      </c>
    </row>
    <row r="2" spans="1:24" ht="14.5" x14ac:dyDescent="0.35">
      <c r="A2" s="30" t="s">
        <v>92</v>
      </c>
      <c r="B2" s="30"/>
      <c r="C2" s="30"/>
      <c r="D2" s="31">
        <v>9</v>
      </c>
      <c r="P2" s="32">
        <v>0</v>
      </c>
      <c r="Q2" s="32">
        <v>2.0833333333333301E-2</v>
      </c>
      <c r="R2" s="33">
        <v>0.1</v>
      </c>
    </row>
    <row r="3" spans="1:24" ht="14.5" x14ac:dyDescent="0.35">
      <c r="A3" s="30" t="s">
        <v>93</v>
      </c>
      <c r="B3" s="30"/>
      <c r="C3" s="30"/>
      <c r="D3" s="31">
        <v>2025</v>
      </c>
      <c r="P3" s="32">
        <v>2.0833333333333301E-2</v>
      </c>
      <c r="Q3" s="32">
        <v>4.1666666666666699E-2</v>
      </c>
      <c r="R3" s="34">
        <v>8.5999999999999993E-2</v>
      </c>
    </row>
    <row r="4" spans="1:24" ht="14.5" x14ac:dyDescent="0.35">
      <c r="A4" s="30" t="s">
        <v>94</v>
      </c>
      <c r="B4" s="30"/>
      <c r="C4" s="30"/>
      <c r="D4" s="35">
        <v>45871</v>
      </c>
      <c r="P4" s="32">
        <v>4.1666666666666699E-2</v>
      </c>
      <c r="Q4" s="32">
        <v>5.9027777777777797E-2</v>
      </c>
      <c r="R4" s="34">
        <v>7.1999999999999995E-2</v>
      </c>
    </row>
    <row r="5" spans="1:24" ht="14.5" x14ac:dyDescent="0.35">
      <c r="A5" s="30" t="s">
        <v>95</v>
      </c>
      <c r="B5" s="30"/>
      <c r="C5" s="30"/>
      <c r="D5" s="36">
        <v>45968</v>
      </c>
      <c r="P5" s="32">
        <v>5.9027777777777797E-2</v>
      </c>
      <c r="Q5" s="37"/>
      <c r="R5" s="32">
        <v>4.1666666666666701E-3</v>
      </c>
    </row>
    <row r="7" spans="1:24" ht="34.5" x14ac:dyDescent="0.25">
      <c r="A7" s="38" t="s">
        <v>92</v>
      </c>
      <c r="B7" s="38" t="s">
        <v>96</v>
      </c>
      <c r="C7" s="38" t="s">
        <v>97</v>
      </c>
      <c r="D7" s="38" t="s">
        <v>98</v>
      </c>
      <c r="E7" s="38" t="s">
        <v>99</v>
      </c>
      <c r="F7" s="38" t="s">
        <v>100</v>
      </c>
      <c r="G7" s="38" t="s">
        <v>101</v>
      </c>
      <c r="H7" s="38" t="s">
        <v>102</v>
      </c>
      <c r="I7" s="38" t="s">
        <v>103</v>
      </c>
      <c r="J7" s="38" t="s">
        <v>104</v>
      </c>
      <c r="K7" s="38" t="s">
        <v>105</v>
      </c>
      <c r="L7" s="38" t="s">
        <v>106</v>
      </c>
      <c r="M7" s="38" t="s">
        <v>107</v>
      </c>
      <c r="N7" s="38" t="s">
        <v>108</v>
      </c>
      <c r="O7" s="24" t="s">
        <v>109</v>
      </c>
      <c r="P7" s="39" t="s">
        <v>110</v>
      </c>
      <c r="Q7" s="40" t="s">
        <v>111</v>
      </c>
      <c r="R7" s="40" t="s">
        <v>112</v>
      </c>
      <c r="S7" s="40" t="s">
        <v>113</v>
      </c>
      <c r="T7" s="41" t="s">
        <v>111</v>
      </c>
      <c r="U7" s="41" t="s">
        <v>112</v>
      </c>
      <c r="V7" s="41" t="s">
        <v>113</v>
      </c>
      <c r="W7" s="24" t="s">
        <v>114</v>
      </c>
    </row>
    <row r="8" spans="1:24" ht="14.5" x14ac:dyDescent="0.35">
      <c r="A8" s="42">
        <v>8</v>
      </c>
      <c r="B8" s="43">
        <v>818</v>
      </c>
      <c r="C8" s="43" t="s">
        <v>38</v>
      </c>
      <c r="D8" s="43" t="s">
        <v>115</v>
      </c>
      <c r="E8" s="43" t="s">
        <v>116</v>
      </c>
      <c r="F8" s="44">
        <v>0.45833333333333298</v>
      </c>
      <c r="G8" s="43">
        <v>24.75</v>
      </c>
      <c r="H8" s="43">
        <v>10.43</v>
      </c>
      <c r="I8" s="43">
        <v>10.43</v>
      </c>
      <c r="J8" s="43">
        <v>2</v>
      </c>
      <c r="K8" s="43">
        <v>180</v>
      </c>
      <c r="L8" s="43">
        <v>2</v>
      </c>
      <c r="M8" s="43">
        <v>0</v>
      </c>
      <c r="N8" s="43" t="s">
        <v>117</v>
      </c>
      <c r="O8" s="24" t="str">
        <f t="shared" ref="O8:O25" si="0">+C8&amp;MID(D8,1,1)</f>
        <v>B18I</v>
      </c>
      <c r="P8" s="40">
        <f t="shared" ref="P8:P25" si="1">IFERROR(I8/(H8*24),0)</f>
        <v>4.1666666666666664E-2</v>
      </c>
      <c r="Q8" s="45">
        <f t="shared" ref="Q8:Q25" si="2">+IF(AND(S8&gt;=$P$2,S8&lt;$Q$2),S8-S8*$R$2,IF(AND(S8&gt;=$P$3,S8&lt;$Q$3),S8-S8*$R$3,IF(AND(S8&gt;=$P$4,S8&lt;$Q$4),S8-S8*$R$4,IF(S8&gt;=$P$5,S8-$R$5))))</f>
        <v>3.8666666666666662E-2</v>
      </c>
      <c r="R8" s="45">
        <f t="shared" ref="R8:R25" si="3">+IF(AND(S8&gt;=$P$2,S8&lt;$Q$2),S8*$R$2+S8,IF(AND(S8&gt;=$P$3,S8&lt;$Q$3),S8*$R$3+S8,IF(AND(S8&gt;=$P$4,S8&lt;$Q$4),S8*$R$4+S8,IF(S8&gt;=$P$5,S8+$R$5))))</f>
        <v>4.4666666666666667E-2</v>
      </c>
      <c r="S8" s="45">
        <f t="shared" ref="S8:S25" si="4">+P8</f>
        <v>4.1666666666666664E-2</v>
      </c>
      <c r="T8" s="45">
        <f t="shared" ref="T8:T25" si="5">+TIME(HOUR(Q8),MINUTE(Q8)+(SECOND(Q8)&gt;0),0)</f>
        <v>3.888888888888889E-2</v>
      </c>
      <c r="U8" s="45">
        <f t="shared" ref="U8:U25" si="6">+TIME(HOUR(R8),MINUTE(R8),0)</f>
        <v>4.4444444444444446E-2</v>
      </c>
      <c r="V8" s="45">
        <f t="shared" ref="V8:V25" si="7">+TIME(HOUR(S8),MINUTE(S8)+(SECOND(S8)&gt;30),0)</f>
        <v>4.1666666666666664E-2</v>
      </c>
      <c r="W8" s="24" t="str">
        <f>+VLOOKUP(B8,[1]Hoja2!$A:$B,2,0)</f>
        <v>B2D</v>
      </c>
      <c r="X8" s="24" t="str">
        <f t="shared" ref="X8:X25" si="8">+B8&amp;MID(D8,1,1)&amp;F8</f>
        <v>818I0.458333333333333</v>
      </c>
    </row>
    <row r="9" spans="1:24" ht="14.5" x14ac:dyDescent="0.35">
      <c r="A9" s="42">
        <v>8</v>
      </c>
      <c r="B9" s="43">
        <v>818</v>
      </c>
      <c r="C9" s="43" t="s">
        <v>38</v>
      </c>
      <c r="D9" s="43" t="s">
        <v>115</v>
      </c>
      <c r="E9" s="43" t="s">
        <v>116</v>
      </c>
      <c r="F9" s="44">
        <v>0.47916666666666702</v>
      </c>
      <c r="G9" s="43">
        <v>24.8</v>
      </c>
      <c r="H9" s="43">
        <v>10.43</v>
      </c>
      <c r="I9" s="43">
        <v>10.43</v>
      </c>
      <c r="J9" s="43">
        <v>3</v>
      </c>
      <c r="K9" s="43">
        <v>270</v>
      </c>
      <c r="L9" s="43">
        <v>2</v>
      </c>
      <c r="M9" s="43">
        <v>0</v>
      </c>
      <c r="N9" s="43" t="s">
        <v>117</v>
      </c>
      <c r="O9" s="24" t="str">
        <f t="shared" si="0"/>
        <v>B18I</v>
      </c>
      <c r="P9" s="40">
        <f t="shared" si="1"/>
        <v>4.1666666666666664E-2</v>
      </c>
      <c r="Q9" s="45">
        <f t="shared" si="2"/>
        <v>3.8666666666666662E-2</v>
      </c>
      <c r="R9" s="45">
        <f t="shared" si="3"/>
        <v>4.4666666666666667E-2</v>
      </c>
      <c r="S9" s="45">
        <f t="shared" si="4"/>
        <v>4.1666666666666664E-2</v>
      </c>
      <c r="T9" s="45">
        <f t="shared" si="5"/>
        <v>3.888888888888889E-2</v>
      </c>
      <c r="U9" s="45">
        <f t="shared" si="6"/>
        <v>4.4444444444444446E-2</v>
      </c>
      <c r="V9" s="45">
        <f t="shared" si="7"/>
        <v>4.1666666666666664E-2</v>
      </c>
      <c r="W9" s="24" t="str">
        <f>+VLOOKUP(B9,[1]Hoja2!$A:$B,2,0)</f>
        <v>B2D</v>
      </c>
      <c r="X9" s="24" t="str">
        <f t="shared" si="8"/>
        <v>818I0.479166666666667</v>
      </c>
    </row>
    <row r="10" spans="1:24" ht="14.5" x14ac:dyDescent="0.35">
      <c r="A10" s="42">
        <v>8</v>
      </c>
      <c r="B10" s="43">
        <v>818</v>
      </c>
      <c r="C10" s="43" t="s">
        <v>38</v>
      </c>
      <c r="D10" s="43" t="s">
        <v>115</v>
      </c>
      <c r="E10" s="43" t="s">
        <v>116</v>
      </c>
      <c r="F10" s="44">
        <v>0.5</v>
      </c>
      <c r="G10" s="43">
        <v>24.59</v>
      </c>
      <c r="H10" s="43">
        <v>10.43</v>
      </c>
      <c r="I10" s="43">
        <v>10.43</v>
      </c>
      <c r="J10" s="43">
        <v>2</v>
      </c>
      <c r="K10" s="43">
        <v>180</v>
      </c>
      <c r="L10" s="43">
        <v>2</v>
      </c>
      <c r="M10" s="43">
        <v>0</v>
      </c>
      <c r="N10" s="43" t="s">
        <v>117</v>
      </c>
      <c r="O10" s="24" t="str">
        <f t="shared" si="0"/>
        <v>B18I</v>
      </c>
      <c r="P10" s="40">
        <f t="shared" si="1"/>
        <v>4.1666666666666664E-2</v>
      </c>
      <c r="Q10" s="45">
        <f t="shared" si="2"/>
        <v>3.8666666666666662E-2</v>
      </c>
      <c r="R10" s="45">
        <f t="shared" si="3"/>
        <v>4.4666666666666667E-2</v>
      </c>
      <c r="S10" s="45">
        <f t="shared" si="4"/>
        <v>4.1666666666666664E-2</v>
      </c>
      <c r="T10" s="45">
        <f t="shared" si="5"/>
        <v>3.888888888888889E-2</v>
      </c>
      <c r="U10" s="45">
        <f t="shared" si="6"/>
        <v>4.4444444444444446E-2</v>
      </c>
      <c r="V10" s="45">
        <f t="shared" si="7"/>
        <v>4.1666666666666664E-2</v>
      </c>
      <c r="W10" s="24" t="str">
        <f>+VLOOKUP(B10,[1]Hoja2!$A:$B,2,0)</f>
        <v>B2D</v>
      </c>
      <c r="X10" s="24" t="str">
        <f t="shared" si="8"/>
        <v>818I0.5</v>
      </c>
    </row>
    <row r="11" spans="1:24" ht="14.5" x14ac:dyDescent="0.35">
      <c r="A11" s="42">
        <v>8</v>
      </c>
      <c r="B11" s="43">
        <v>818</v>
      </c>
      <c r="C11" s="43" t="s">
        <v>38</v>
      </c>
      <c r="D11" s="43" t="s">
        <v>115</v>
      </c>
      <c r="E11" s="43" t="s">
        <v>116</v>
      </c>
      <c r="F11" s="44">
        <v>0.52083333333333304</v>
      </c>
      <c r="G11" s="43">
        <v>24.32</v>
      </c>
      <c r="H11" s="43">
        <v>10.43</v>
      </c>
      <c r="I11" s="43">
        <v>10.43</v>
      </c>
      <c r="J11" s="43">
        <v>3</v>
      </c>
      <c r="K11" s="43">
        <v>270</v>
      </c>
      <c r="L11" s="43">
        <v>2</v>
      </c>
      <c r="M11" s="43">
        <v>0</v>
      </c>
      <c r="N11" s="43" t="s">
        <v>117</v>
      </c>
      <c r="O11" s="24" t="str">
        <f t="shared" si="0"/>
        <v>B18I</v>
      </c>
      <c r="P11" s="40">
        <f t="shared" si="1"/>
        <v>4.1666666666666664E-2</v>
      </c>
      <c r="Q11" s="45">
        <f t="shared" si="2"/>
        <v>3.8666666666666662E-2</v>
      </c>
      <c r="R11" s="45">
        <f t="shared" si="3"/>
        <v>4.4666666666666667E-2</v>
      </c>
      <c r="S11" s="45">
        <f t="shared" si="4"/>
        <v>4.1666666666666664E-2</v>
      </c>
      <c r="T11" s="45">
        <f t="shared" si="5"/>
        <v>3.888888888888889E-2</v>
      </c>
      <c r="U11" s="45">
        <f t="shared" si="6"/>
        <v>4.4444444444444446E-2</v>
      </c>
      <c r="V11" s="45">
        <f t="shared" si="7"/>
        <v>4.1666666666666664E-2</v>
      </c>
      <c r="W11" s="24" t="str">
        <f>+VLOOKUP(B11,[1]Hoja2!$A:$B,2,0)</f>
        <v>B2D</v>
      </c>
      <c r="X11" s="24" t="str">
        <f t="shared" si="8"/>
        <v>818I0.520833333333333</v>
      </c>
    </row>
    <row r="12" spans="1:24" ht="14.5" x14ac:dyDescent="0.35">
      <c r="A12" s="42">
        <v>8</v>
      </c>
      <c r="B12" s="43">
        <v>818</v>
      </c>
      <c r="C12" s="43" t="s">
        <v>38</v>
      </c>
      <c r="D12" s="43" t="s">
        <v>115</v>
      </c>
      <c r="E12" s="43" t="s">
        <v>116</v>
      </c>
      <c r="F12" s="44">
        <v>0.54166666666666696</v>
      </c>
      <c r="G12" s="43">
        <v>24.33</v>
      </c>
      <c r="H12" s="43">
        <v>10.43</v>
      </c>
      <c r="I12" s="43">
        <v>10.43</v>
      </c>
      <c r="J12" s="43">
        <v>2</v>
      </c>
      <c r="K12" s="43">
        <v>180</v>
      </c>
      <c r="L12" s="43">
        <v>2</v>
      </c>
      <c r="M12" s="43">
        <v>0</v>
      </c>
      <c r="N12" s="43" t="s">
        <v>117</v>
      </c>
      <c r="O12" s="24" t="str">
        <f t="shared" si="0"/>
        <v>B18I</v>
      </c>
      <c r="P12" s="40">
        <f t="shared" si="1"/>
        <v>4.1666666666666664E-2</v>
      </c>
      <c r="Q12" s="45">
        <f t="shared" si="2"/>
        <v>3.8666666666666662E-2</v>
      </c>
      <c r="R12" s="45">
        <f t="shared" si="3"/>
        <v>4.4666666666666667E-2</v>
      </c>
      <c r="S12" s="45">
        <f t="shared" si="4"/>
        <v>4.1666666666666664E-2</v>
      </c>
      <c r="T12" s="45">
        <f t="shared" si="5"/>
        <v>3.888888888888889E-2</v>
      </c>
      <c r="U12" s="45">
        <f t="shared" si="6"/>
        <v>4.4444444444444446E-2</v>
      </c>
      <c r="V12" s="45">
        <f t="shared" si="7"/>
        <v>4.1666666666666664E-2</v>
      </c>
      <c r="W12" s="24" t="str">
        <f>+VLOOKUP(B12,[1]Hoja2!$A:$B,2,0)</f>
        <v>B2D</v>
      </c>
      <c r="X12" s="24" t="str">
        <f t="shared" si="8"/>
        <v>818I0.541666666666667</v>
      </c>
    </row>
    <row r="13" spans="1:24" ht="14.5" x14ac:dyDescent="0.35">
      <c r="A13" s="42">
        <v>8</v>
      </c>
      <c r="B13" s="43">
        <v>818</v>
      </c>
      <c r="C13" s="43" t="s">
        <v>38</v>
      </c>
      <c r="D13" s="43" t="s">
        <v>115</v>
      </c>
      <c r="E13" s="43" t="s">
        <v>116</v>
      </c>
      <c r="F13" s="44">
        <v>0.5625</v>
      </c>
      <c r="G13" s="43">
        <v>24.61</v>
      </c>
      <c r="H13" s="43">
        <v>10.43</v>
      </c>
      <c r="I13" s="43">
        <v>10.43</v>
      </c>
      <c r="J13" s="43">
        <v>3</v>
      </c>
      <c r="K13" s="43">
        <v>270</v>
      </c>
      <c r="L13" s="43">
        <v>2</v>
      </c>
      <c r="M13" s="43">
        <v>0</v>
      </c>
      <c r="N13" s="43" t="s">
        <v>117</v>
      </c>
      <c r="O13" s="24" t="str">
        <f t="shared" si="0"/>
        <v>B18I</v>
      </c>
      <c r="P13" s="40">
        <f t="shared" si="1"/>
        <v>4.1666666666666664E-2</v>
      </c>
      <c r="Q13" s="45">
        <f t="shared" si="2"/>
        <v>3.8666666666666662E-2</v>
      </c>
      <c r="R13" s="45">
        <f t="shared" si="3"/>
        <v>4.4666666666666667E-2</v>
      </c>
      <c r="S13" s="45">
        <f t="shared" si="4"/>
        <v>4.1666666666666664E-2</v>
      </c>
      <c r="T13" s="45">
        <f t="shared" si="5"/>
        <v>3.888888888888889E-2</v>
      </c>
      <c r="U13" s="45">
        <f t="shared" si="6"/>
        <v>4.4444444444444446E-2</v>
      </c>
      <c r="V13" s="45">
        <f t="shared" si="7"/>
        <v>4.1666666666666664E-2</v>
      </c>
      <c r="W13" s="24" t="str">
        <f>+VLOOKUP(B13,[1]Hoja2!$A:$B,2,0)</f>
        <v>B2D</v>
      </c>
      <c r="X13" s="24" t="str">
        <f t="shared" si="8"/>
        <v>818I0.5625</v>
      </c>
    </row>
    <row r="14" spans="1:24" ht="14.5" x14ac:dyDescent="0.35">
      <c r="A14" s="42">
        <v>8</v>
      </c>
      <c r="B14" s="43">
        <v>818</v>
      </c>
      <c r="C14" s="43" t="s">
        <v>38</v>
      </c>
      <c r="D14" s="43" t="s">
        <v>115</v>
      </c>
      <c r="E14" s="43" t="s">
        <v>116</v>
      </c>
      <c r="F14" s="44">
        <v>0.58333333333333304</v>
      </c>
      <c r="G14" s="43">
        <v>24.67</v>
      </c>
      <c r="H14" s="43">
        <v>10.43</v>
      </c>
      <c r="I14" s="43">
        <v>10.43</v>
      </c>
      <c r="J14" s="43">
        <v>2</v>
      </c>
      <c r="K14" s="43">
        <v>180</v>
      </c>
      <c r="L14" s="43">
        <v>2</v>
      </c>
      <c r="M14" s="43">
        <v>0</v>
      </c>
      <c r="N14" s="43" t="s">
        <v>117</v>
      </c>
      <c r="O14" s="24" t="str">
        <f t="shared" si="0"/>
        <v>B18I</v>
      </c>
      <c r="P14" s="40">
        <f t="shared" si="1"/>
        <v>4.1666666666666664E-2</v>
      </c>
      <c r="Q14" s="45">
        <f t="shared" si="2"/>
        <v>3.8666666666666662E-2</v>
      </c>
      <c r="R14" s="45">
        <f t="shared" si="3"/>
        <v>4.4666666666666667E-2</v>
      </c>
      <c r="S14" s="45">
        <f t="shared" si="4"/>
        <v>4.1666666666666664E-2</v>
      </c>
      <c r="T14" s="45">
        <f t="shared" si="5"/>
        <v>3.888888888888889E-2</v>
      </c>
      <c r="U14" s="45">
        <f t="shared" si="6"/>
        <v>4.4444444444444446E-2</v>
      </c>
      <c r="V14" s="45">
        <f t="shared" si="7"/>
        <v>4.1666666666666664E-2</v>
      </c>
      <c r="W14" s="24" t="str">
        <f>+VLOOKUP(B14,[1]Hoja2!$A:$B,2,0)</f>
        <v>B2D</v>
      </c>
      <c r="X14" s="24" t="str">
        <f t="shared" si="8"/>
        <v>818I0.583333333333333</v>
      </c>
    </row>
    <row r="15" spans="1:24" ht="14.5" x14ac:dyDescent="0.35">
      <c r="A15" s="42">
        <v>8</v>
      </c>
      <c r="B15" s="43">
        <v>818</v>
      </c>
      <c r="C15" s="43" t="s">
        <v>38</v>
      </c>
      <c r="D15" s="43" t="s">
        <v>115</v>
      </c>
      <c r="E15" s="43" t="s">
        <v>116</v>
      </c>
      <c r="F15" s="44">
        <v>0.60416666666666696</v>
      </c>
      <c r="G15" s="43">
        <v>24.32</v>
      </c>
      <c r="H15" s="43">
        <v>10.43</v>
      </c>
      <c r="I15" s="43">
        <v>10.43</v>
      </c>
      <c r="J15" s="43">
        <v>3</v>
      </c>
      <c r="K15" s="43">
        <v>270</v>
      </c>
      <c r="L15" s="43">
        <v>2</v>
      </c>
      <c r="M15" s="43">
        <v>0</v>
      </c>
      <c r="N15" s="43" t="s">
        <v>117</v>
      </c>
      <c r="O15" s="24" t="str">
        <f t="shared" si="0"/>
        <v>B18I</v>
      </c>
      <c r="P15" s="40">
        <f t="shared" si="1"/>
        <v>4.1666666666666664E-2</v>
      </c>
      <c r="Q15" s="45">
        <f t="shared" si="2"/>
        <v>3.8666666666666662E-2</v>
      </c>
      <c r="R15" s="45">
        <f t="shared" si="3"/>
        <v>4.4666666666666667E-2</v>
      </c>
      <c r="S15" s="45">
        <f t="shared" si="4"/>
        <v>4.1666666666666664E-2</v>
      </c>
      <c r="T15" s="45">
        <f t="shared" si="5"/>
        <v>3.888888888888889E-2</v>
      </c>
      <c r="U15" s="45">
        <f t="shared" si="6"/>
        <v>4.4444444444444446E-2</v>
      </c>
      <c r="V15" s="45">
        <f t="shared" si="7"/>
        <v>4.1666666666666664E-2</v>
      </c>
      <c r="W15" s="24" t="str">
        <f>+VLOOKUP(B15,[1]Hoja2!$A:$B,2,0)</f>
        <v>B2D</v>
      </c>
      <c r="X15" s="24" t="str">
        <f t="shared" si="8"/>
        <v>818I0.604166666666667</v>
      </c>
    </row>
    <row r="16" spans="1:24" ht="14.5" x14ac:dyDescent="0.35">
      <c r="A16" s="42">
        <v>8</v>
      </c>
      <c r="B16" s="43">
        <v>818</v>
      </c>
      <c r="C16" s="43" t="s">
        <v>38</v>
      </c>
      <c r="D16" s="43" t="s">
        <v>115</v>
      </c>
      <c r="E16" s="43" t="s">
        <v>116</v>
      </c>
      <c r="F16" s="44">
        <v>0.625</v>
      </c>
      <c r="G16" s="43">
        <v>23.92</v>
      </c>
      <c r="H16" s="43">
        <v>10.43</v>
      </c>
      <c r="I16" s="43">
        <v>10.43</v>
      </c>
      <c r="J16" s="43">
        <v>2</v>
      </c>
      <c r="K16" s="43">
        <v>180</v>
      </c>
      <c r="L16" s="43">
        <v>2</v>
      </c>
      <c r="M16" s="43">
        <v>0</v>
      </c>
      <c r="N16" s="43" t="s">
        <v>117</v>
      </c>
      <c r="O16" s="24" t="str">
        <f t="shared" si="0"/>
        <v>B18I</v>
      </c>
      <c r="P16" s="40">
        <f t="shared" si="1"/>
        <v>4.1666666666666664E-2</v>
      </c>
      <c r="Q16" s="45">
        <f t="shared" si="2"/>
        <v>3.8666666666666662E-2</v>
      </c>
      <c r="R16" s="45">
        <f t="shared" si="3"/>
        <v>4.4666666666666667E-2</v>
      </c>
      <c r="S16" s="45">
        <f t="shared" si="4"/>
        <v>4.1666666666666664E-2</v>
      </c>
      <c r="T16" s="45">
        <f t="shared" si="5"/>
        <v>3.888888888888889E-2</v>
      </c>
      <c r="U16" s="45">
        <f t="shared" si="6"/>
        <v>4.4444444444444446E-2</v>
      </c>
      <c r="V16" s="45">
        <f t="shared" si="7"/>
        <v>4.1666666666666664E-2</v>
      </c>
      <c r="W16" s="24" t="str">
        <f>+VLOOKUP(B16,[1]Hoja2!$A:$B,2,0)</f>
        <v>B2D</v>
      </c>
      <c r="X16" s="24" t="str">
        <f t="shared" si="8"/>
        <v>818I0.625</v>
      </c>
    </row>
    <row r="17" spans="1:24" ht="14.5" x14ac:dyDescent="0.35">
      <c r="A17" s="42">
        <v>8</v>
      </c>
      <c r="B17" s="43">
        <v>818</v>
      </c>
      <c r="C17" s="43" t="s">
        <v>38</v>
      </c>
      <c r="D17" s="43" t="s">
        <v>115</v>
      </c>
      <c r="E17" s="43" t="s">
        <v>116</v>
      </c>
      <c r="F17" s="44">
        <v>0.64583333333333304</v>
      </c>
      <c r="G17" s="43">
        <v>23.74</v>
      </c>
      <c r="H17" s="43">
        <v>10.43</v>
      </c>
      <c r="I17" s="43">
        <v>10.43</v>
      </c>
      <c r="J17" s="43">
        <v>3</v>
      </c>
      <c r="K17" s="43">
        <v>270</v>
      </c>
      <c r="L17" s="43">
        <v>2</v>
      </c>
      <c r="M17" s="43">
        <v>0</v>
      </c>
      <c r="N17" s="43" t="s">
        <v>117</v>
      </c>
      <c r="O17" s="24" t="str">
        <f t="shared" si="0"/>
        <v>B18I</v>
      </c>
      <c r="P17" s="40">
        <f t="shared" si="1"/>
        <v>4.1666666666666664E-2</v>
      </c>
      <c r="Q17" s="45">
        <f t="shared" si="2"/>
        <v>3.8666666666666662E-2</v>
      </c>
      <c r="R17" s="45">
        <f t="shared" si="3"/>
        <v>4.4666666666666667E-2</v>
      </c>
      <c r="S17" s="45">
        <f t="shared" si="4"/>
        <v>4.1666666666666664E-2</v>
      </c>
      <c r="T17" s="45">
        <f t="shared" si="5"/>
        <v>3.888888888888889E-2</v>
      </c>
      <c r="U17" s="45">
        <f t="shared" si="6"/>
        <v>4.4444444444444446E-2</v>
      </c>
      <c r="V17" s="45">
        <f t="shared" si="7"/>
        <v>4.1666666666666664E-2</v>
      </c>
      <c r="W17" s="24" t="str">
        <f>+VLOOKUP(B17,[1]Hoja2!$A:$B,2,0)</f>
        <v>B2D</v>
      </c>
      <c r="X17" s="24" t="str">
        <f t="shared" si="8"/>
        <v>818I0.645833333333333</v>
      </c>
    </row>
    <row r="18" spans="1:24" ht="14.5" x14ac:dyDescent="0.35">
      <c r="A18" s="42">
        <v>8</v>
      </c>
      <c r="B18" s="43">
        <v>818</v>
      </c>
      <c r="C18" s="43" t="s">
        <v>38</v>
      </c>
      <c r="D18" s="43" t="s">
        <v>115</v>
      </c>
      <c r="E18" s="43" t="s">
        <v>116</v>
      </c>
      <c r="F18" s="44">
        <v>0.66666666666666696</v>
      </c>
      <c r="G18" s="43">
        <v>23.31</v>
      </c>
      <c r="H18" s="43">
        <v>10.43</v>
      </c>
      <c r="I18" s="43">
        <v>10.43</v>
      </c>
      <c r="J18" s="43">
        <v>2</v>
      </c>
      <c r="K18" s="43">
        <v>180</v>
      </c>
      <c r="L18" s="43">
        <v>2</v>
      </c>
      <c r="M18" s="43">
        <v>0</v>
      </c>
      <c r="N18" s="43" t="s">
        <v>117</v>
      </c>
      <c r="O18" s="24" t="str">
        <f t="shared" si="0"/>
        <v>B18I</v>
      </c>
      <c r="P18" s="40">
        <f t="shared" si="1"/>
        <v>4.1666666666666664E-2</v>
      </c>
      <c r="Q18" s="45">
        <f t="shared" si="2"/>
        <v>3.8666666666666662E-2</v>
      </c>
      <c r="R18" s="45">
        <f t="shared" si="3"/>
        <v>4.4666666666666667E-2</v>
      </c>
      <c r="S18" s="45">
        <f t="shared" si="4"/>
        <v>4.1666666666666664E-2</v>
      </c>
      <c r="T18" s="45">
        <f t="shared" si="5"/>
        <v>3.888888888888889E-2</v>
      </c>
      <c r="U18" s="45">
        <f t="shared" si="6"/>
        <v>4.4444444444444446E-2</v>
      </c>
      <c r="V18" s="45">
        <f t="shared" si="7"/>
        <v>4.1666666666666664E-2</v>
      </c>
      <c r="W18" s="24" t="str">
        <f>+VLOOKUP(B18,[1]Hoja2!$A:$B,2,0)</f>
        <v>B2D</v>
      </c>
      <c r="X18" s="24" t="str">
        <f t="shared" si="8"/>
        <v>818I0.666666666666667</v>
      </c>
    </row>
    <row r="19" spans="1:24" ht="14.5" x14ac:dyDescent="0.35">
      <c r="A19" s="42">
        <v>8</v>
      </c>
      <c r="B19" s="43">
        <v>818</v>
      </c>
      <c r="C19" s="43" t="s">
        <v>38</v>
      </c>
      <c r="D19" s="43" t="s">
        <v>115</v>
      </c>
      <c r="E19" s="43" t="s">
        <v>116</v>
      </c>
      <c r="F19" s="44">
        <v>0.6875</v>
      </c>
      <c r="G19" s="43">
        <v>22.48</v>
      </c>
      <c r="H19" s="43">
        <v>10.43</v>
      </c>
      <c r="I19" s="43">
        <v>10.43</v>
      </c>
      <c r="J19" s="43">
        <v>3</v>
      </c>
      <c r="K19" s="43">
        <v>270</v>
      </c>
      <c r="L19" s="43">
        <v>2</v>
      </c>
      <c r="M19" s="43">
        <v>0</v>
      </c>
      <c r="N19" s="43" t="s">
        <v>117</v>
      </c>
      <c r="O19" s="24" t="str">
        <f t="shared" si="0"/>
        <v>B18I</v>
      </c>
      <c r="P19" s="40">
        <f t="shared" si="1"/>
        <v>4.1666666666666664E-2</v>
      </c>
      <c r="Q19" s="45">
        <f t="shared" si="2"/>
        <v>3.8666666666666662E-2</v>
      </c>
      <c r="R19" s="45">
        <f t="shared" si="3"/>
        <v>4.4666666666666667E-2</v>
      </c>
      <c r="S19" s="45">
        <f t="shared" si="4"/>
        <v>4.1666666666666664E-2</v>
      </c>
      <c r="T19" s="45">
        <f t="shared" si="5"/>
        <v>3.888888888888889E-2</v>
      </c>
      <c r="U19" s="45">
        <f t="shared" si="6"/>
        <v>4.4444444444444446E-2</v>
      </c>
      <c r="V19" s="45">
        <f t="shared" si="7"/>
        <v>4.1666666666666664E-2</v>
      </c>
      <c r="W19" s="24" t="str">
        <f>+VLOOKUP(B19,[1]Hoja2!$A:$B,2,0)</f>
        <v>B2D</v>
      </c>
      <c r="X19" s="24" t="str">
        <f t="shared" si="8"/>
        <v>818I0.6875</v>
      </c>
    </row>
    <row r="20" spans="1:24" ht="14.5" x14ac:dyDescent="0.35">
      <c r="A20" s="42">
        <v>8</v>
      </c>
      <c r="B20" s="43">
        <v>818</v>
      </c>
      <c r="C20" s="43" t="s">
        <v>38</v>
      </c>
      <c r="D20" s="43" t="s">
        <v>115</v>
      </c>
      <c r="E20" s="43" t="s">
        <v>116</v>
      </c>
      <c r="F20" s="44">
        <v>0.70833333333333304</v>
      </c>
      <c r="G20" s="43">
        <v>19.97</v>
      </c>
      <c r="H20" s="43">
        <v>10.43</v>
      </c>
      <c r="I20" s="43">
        <v>10.43</v>
      </c>
      <c r="J20" s="43">
        <v>2</v>
      </c>
      <c r="K20" s="43">
        <v>180</v>
      </c>
      <c r="L20" s="43">
        <v>2</v>
      </c>
      <c r="M20" s="43">
        <v>0</v>
      </c>
      <c r="N20" s="43" t="s">
        <v>117</v>
      </c>
      <c r="O20" s="24" t="str">
        <f t="shared" si="0"/>
        <v>B18I</v>
      </c>
      <c r="P20" s="40">
        <f t="shared" si="1"/>
        <v>4.1666666666666664E-2</v>
      </c>
      <c r="Q20" s="45">
        <f t="shared" si="2"/>
        <v>3.8666666666666662E-2</v>
      </c>
      <c r="R20" s="45">
        <f t="shared" si="3"/>
        <v>4.4666666666666667E-2</v>
      </c>
      <c r="S20" s="45">
        <f t="shared" si="4"/>
        <v>4.1666666666666664E-2</v>
      </c>
      <c r="T20" s="45">
        <f t="shared" si="5"/>
        <v>3.888888888888889E-2</v>
      </c>
      <c r="U20" s="45">
        <f t="shared" si="6"/>
        <v>4.4444444444444446E-2</v>
      </c>
      <c r="V20" s="45">
        <f t="shared" si="7"/>
        <v>4.1666666666666664E-2</v>
      </c>
      <c r="W20" s="24" t="str">
        <f>+VLOOKUP(B20,[1]Hoja2!$A:$B,2,0)</f>
        <v>B2D</v>
      </c>
      <c r="X20" s="24" t="str">
        <f t="shared" si="8"/>
        <v>818I0.708333333333333</v>
      </c>
    </row>
    <row r="21" spans="1:24" ht="14.5" x14ac:dyDescent="0.35">
      <c r="A21" s="42">
        <v>8</v>
      </c>
      <c r="B21" s="43">
        <v>818</v>
      </c>
      <c r="C21" s="43" t="s">
        <v>38</v>
      </c>
      <c r="D21" s="43" t="s">
        <v>115</v>
      </c>
      <c r="E21" s="43" t="s">
        <v>116</v>
      </c>
      <c r="F21" s="44">
        <v>0.72916666666666696</v>
      </c>
      <c r="G21" s="43">
        <v>17.61</v>
      </c>
      <c r="H21" s="43">
        <v>10.43</v>
      </c>
      <c r="I21" s="43">
        <v>10.43</v>
      </c>
      <c r="J21" s="43">
        <v>3</v>
      </c>
      <c r="K21" s="43">
        <v>270</v>
      </c>
      <c r="L21" s="43">
        <v>2</v>
      </c>
      <c r="M21" s="43">
        <v>0</v>
      </c>
      <c r="N21" s="43" t="s">
        <v>117</v>
      </c>
      <c r="O21" s="24" t="str">
        <f t="shared" si="0"/>
        <v>B18I</v>
      </c>
      <c r="P21" s="40">
        <f t="shared" si="1"/>
        <v>4.1666666666666664E-2</v>
      </c>
      <c r="Q21" s="45">
        <f t="shared" si="2"/>
        <v>3.8666666666666662E-2</v>
      </c>
      <c r="R21" s="45">
        <f t="shared" si="3"/>
        <v>4.4666666666666667E-2</v>
      </c>
      <c r="S21" s="45">
        <f t="shared" si="4"/>
        <v>4.1666666666666664E-2</v>
      </c>
      <c r="T21" s="45">
        <f t="shared" si="5"/>
        <v>3.888888888888889E-2</v>
      </c>
      <c r="U21" s="45">
        <f t="shared" si="6"/>
        <v>4.4444444444444446E-2</v>
      </c>
      <c r="V21" s="45">
        <f t="shared" si="7"/>
        <v>4.1666666666666664E-2</v>
      </c>
      <c r="W21" s="24" t="str">
        <f>+VLOOKUP(B21,[1]Hoja2!$A:$B,2,0)</f>
        <v>B2D</v>
      </c>
      <c r="X21" s="24" t="str">
        <f t="shared" si="8"/>
        <v>818I0.729166666666667</v>
      </c>
    </row>
    <row r="22" spans="1:24" ht="14.5" x14ac:dyDescent="0.35">
      <c r="A22" s="42">
        <v>8</v>
      </c>
      <c r="B22" s="43">
        <v>818</v>
      </c>
      <c r="C22" s="43" t="s">
        <v>38</v>
      </c>
      <c r="D22" s="43" t="s">
        <v>115</v>
      </c>
      <c r="E22" s="43" t="s">
        <v>116</v>
      </c>
      <c r="F22" s="44">
        <v>0.75</v>
      </c>
      <c r="G22" s="43">
        <v>16.920000000000002</v>
      </c>
      <c r="H22" s="43">
        <v>10.43</v>
      </c>
      <c r="I22" s="43">
        <v>10.43</v>
      </c>
      <c r="J22" s="43">
        <v>2</v>
      </c>
      <c r="K22" s="43">
        <v>180</v>
      </c>
      <c r="L22" s="43">
        <v>2</v>
      </c>
      <c r="M22" s="43">
        <v>0</v>
      </c>
      <c r="N22" s="43" t="s">
        <v>117</v>
      </c>
      <c r="O22" s="24" t="str">
        <f t="shared" si="0"/>
        <v>B18I</v>
      </c>
      <c r="P22" s="40">
        <f t="shared" si="1"/>
        <v>4.1666666666666664E-2</v>
      </c>
      <c r="Q22" s="45">
        <f t="shared" si="2"/>
        <v>3.8666666666666662E-2</v>
      </c>
      <c r="R22" s="45">
        <f t="shared" si="3"/>
        <v>4.4666666666666667E-2</v>
      </c>
      <c r="S22" s="45">
        <f t="shared" si="4"/>
        <v>4.1666666666666664E-2</v>
      </c>
      <c r="T22" s="45">
        <f t="shared" si="5"/>
        <v>3.888888888888889E-2</v>
      </c>
      <c r="U22" s="45">
        <f t="shared" si="6"/>
        <v>4.4444444444444446E-2</v>
      </c>
      <c r="V22" s="45">
        <f t="shared" si="7"/>
        <v>4.1666666666666664E-2</v>
      </c>
      <c r="W22" s="24" t="str">
        <f>+VLOOKUP(B22,[1]Hoja2!$A:$B,2,0)</f>
        <v>B2D</v>
      </c>
      <c r="X22" s="24" t="str">
        <f t="shared" si="8"/>
        <v>818I0.75</v>
      </c>
    </row>
    <row r="23" spans="1:24" ht="14.5" x14ac:dyDescent="0.35">
      <c r="A23" s="42">
        <v>8</v>
      </c>
      <c r="B23" s="43">
        <v>818</v>
      </c>
      <c r="C23" s="43" t="s">
        <v>38</v>
      </c>
      <c r="D23" s="43" t="s">
        <v>115</v>
      </c>
      <c r="E23" s="43" t="s">
        <v>116</v>
      </c>
      <c r="F23" s="44">
        <v>0.77083333333333304</v>
      </c>
      <c r="G23" s="43">
        <v>18.170000000000002</v>
      </c>
      <c r="H23" s="43">
        <v>10.43</v>
      </c>
      <c r="I23" s="43">
        <v>10.43</v>
      </c>
      <c r="J23" s="43">
        <v>3</v>
      </c>
      <c r="K23" s="43">
        <v>270</v>
      </c>
      <c r="L23" s="43">
        <v>2</v>
      </c>
      <c r="M23" s="43">
        <v>0</v>
      </c>
      <c r="N23" s="43" t="s">
        <v>117</v>
      </c>
      <c r="O23" s="24" t="str">
        <f t="shared" si="0"/>
        <v>B18I</v>
      </c>
      <c r="P23" s="40">
        <f t="shared" si="1"/>
        <v>4.1666666666666664E-2</v>
      </c>
      <c r="Q23" s="45">
        <f t="shared" si="2"/>
        <v>3.8666666666666662E-2</v>
      </c>
      <c r="R23" s="45">
        <f t="shared" si="3"/>
        <v>4.4666666666666667E-2</v>
      </c>
      <c r="S23" s="45">
        <f t="shared" si="4"/>
        <v>4.1666666666666664E-2</v>
      </c>
      <c r="T23" s="45">
        <f t="shared" si="5"/>
        <v>3.888888888888889E-2</v>
      </c>
      <c r="U23" s="45">
        <f t="shared" si="6"/>
        <v>4.4444444444444446E-2</v>
      </c>
      <c r="V23" s="45">
        <f t="shared" si="7"/>
        <v>4.1666666666666664E-2</v>
      </c>
      <c r="W23" s="24" t="str">
        <f>+VLOOKUP(B23,[1]Hoja2!$A:$B,2,0)</f>
        <v>B2D</v>
      </c>
      <c r="X23" s="24" t="str">
        <f t="shared" si="8"/>
        <v>818I0.770833333333333</v>
      </c>
    </row>
    <row r="24" spans="1:24" ht="14.5" x14ac:dyDescent="0.35">
      <c r="A24" s="42">
        <v>8</v>
      </c>
      <c r="B24" s="43">
        <v>818</v>
      </c>
      <c r="C24" s="43" t="s">
        <v>38</v>
      </c>
      <c r="D24" s="43" t="s">
        <v>115</v>
      </c>
      <c r="E24" s="43" t="s">
        <v>116</v>
      </c>
      <c r="F24" s="44">
        <v>0.79166666666666696</v>
      </c>
      <c r="G24" s="43">
        <v>21.37</v>
      </c>
      <c r="H24" s="43">
        <v>10.43</v>
      </c>
      <c r="I24" s="43">
        <v>10.43</v>
      </c>
      <c r="J24" s="43">
        <v>2</v>
      </c>
      <c r="K24" s="43">
        <v>180</v>
      </c>
      <c r="L24" s="43">
        <v>2</v>
      </c>
      <c r="M24" s="43">
        <v>0</v>
      </c>
      <c r="N24" s="43" t="s">
        <v>117</v>
      </c>
      <c r="O24" s="24" t="str">
        <f t="shared" si="0"/>
        <v>B18I</v>
      </c>
      <c r="P24" s="40">
        <f t="shared" si="1"/>
        <v>4.1666666666666664E-2</v>
      </c>
      <c r="Q24" s="45">
        <f t="shared" si="2"/>
        <v>3.8666666666666662E-2</v>
      </c>
      <c r="R24" s="45">
        <f t="shared" si="3"/>
        <v>4.4666666666666667E-2</v>
      </c>
      <c r="S24" s="45">
        <f t="shared" si="4"/>
        <v>4.1666666666666664E-2</v>
      </c>
      <c r="T24" s="45">
        <f t="shared" si="5"/>
        <v>3.888888888888889E-2</v>
      </c>
      <c r="U24" s="45">
        <f t="shared" si="6"/>
        <v>4.4444444444444446E-2</v>
      </c>
      <c r="V24" s="45">
        <f t="shared" si="7"/>
        <v>4.1666666666666664E-2</v>
      </c>
      <c r="W24" s="24" t="str">
        <f>+VLOOKUP(B24,[1]Hoja2!$A:$B,2,0)</f>
        <v>B2D</v>
      </c>
      <c r="X24" s="24" t="str">
        <f t="shared" si="8"/>
        <v>818I0.791666666666667</v>
      </c>
    </row>
    <row r="25" spans="1:24" ht="14.5" x14ac:dyDescent="0.35">
      <c r="A25" s="42">
        <v>8</v>
      </c>
      <c r="B25" s="43">
        <v>818</v>
      </c>
      <c r="C25" s="43" t="s">
        <v>38</v>
      </c>
      <c r="D25" s="43" t="s">
        <v>115</v>
      </c>
      <c r="E25" s="43" t="s">
        <v>116</v>
      </c>
      <c r="F25" s="44">
        <v>0.8125</v>
      </c>
      <c r="G25" s="43">
        <v>24.39</v>
      </c>
      <c r="H25" s="43">
        <v>10.43</v>
      </c>
      <c r="I25" s="43">
        <v>10.43</v>
      </c>
      <c r="J25" s="43">
        <v>2</v>
      </c>
      <c r="K25" s="43">
        <v>180</v>
      </c>
      <c r="L25" s="43">
        <v>3</v>
      </c>
      <c r="M25" s="43">
        <v>0</v>
      </c>
      <c r="N25" s="43" t="s">
        <v>117</v>
      </c>
      <c r="O25" s="24" t="str">
        <f t="shared" si="0"/>
        <v>B18I</v>
      </c>
      <c r="P25" s="40">
        <f t="shared" si="1"/>
        <v>4.1666666666666664E-2</v>
      </c>
      <c r="Q25" s="45">
        <f t="shared" si="2"/>
        <v>3.8666666666666662E-2</v>
      </c>
      <c r="R25" s="45">
        <f t="shared" si="3"/>
        <v>4.4666666666666667E-2</v>
      </c>
      <c r="S25" s="45">
        <f t="shared" si="4"/>
        <v>4.1666666666666664E-2</v>
      </c>
      <c r="T25" s="45">
        <f t="shared" si="5"/>
        <v>3.888888888888889E-2</v>
      </c>
      <c r="U25" s="45">
        <f t="shared" si="6"/>
        <v>4.4444444444444446E-2</v>
      </c>
      <c r="V25" s="45">
        <f t="shared" si="7"/>
        <v>4.1666666666666664E-2</v>
      </c>
      <c r="W25" s="24" t="str">
        <f>+VLOOKUP(B25,[1]Hoja2!$A:$B,2,0)</f>
        <v>B2D</v>
      </c>
      <c r="X25" s="24" t="str">
        <f t="shared" si="8"/>
        <v>818I0.8125</v>
      </c>
    </row>
  </sheetData>
  <autoFilter ref="A7:W15" xr:uid="{00000000-0009-0000-0000-000004000000}"/>
  <pageMargins left="0.7" right="0.7" top="0.75" bottom="0.75" header="0.511811023622047" footer="0.511811023622047"/>
  <pageSetup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zoomScaleNormal="100" workbookViewId="0">
      <selection activeCell="D20" sqref="D20"/>
    </sheetView>
  </sheetViews>
  <sheetFormatPr baseColWidth="10" defaultColWidth="11.453125" defaultRowHeight="15" customHeight="1" x14ac:dyDescent="0.35"/>
  <cols>
    <col min="1" max="1" width="11.453125" style="43"/>
    <col min="2" max="2" width="11.453125" style="1"/>
    <col min="3" max="3" width="10.81640625" style="1" customWidth="1"/>
    <col min="5" max="5" width="11.453125" style="1"/>
    <col min="6" max="6" width="13.54296875" style="1" customWidth="1"/>
  </cols>
  <sheetData>
    <row r="1" spans="1:6" x14ac:dyDescent="0.35">
      <c r="A1" s="15" t="s">
        <v>118</v>
      </c>
      <c r="B1" s="6" t="s">
        <v>119</v>
      </c>
      <c r="C1" s="1" t="s">
        <v>120</v>
      </c>
      <c r="E1" s="6" t="s">
        <v>121</v>
      </c>
      <c r="F1" s="6" t="s">
        <v>8</v>
      </c>
    </row>
    <row r="2" spans="1:6" x14ac:dyDescent="0.35">
      <c r="A2" s="15">
        <v>0</v>
      </c>
      <c r="B2" s="6">
        <v>0</v>
      </c>
      <c r="C2" s="6">
        <f t="shared" ref="C2:C11" si="0">D2*90</f>
        <v>0</v>
      </c>
      <c r="D2" s="46">
        <f t="shared" ref="D2:D11" si="1">B2/150</f>
        <v>0</v>
      </c>
      <c r="E2" s="6">
        <v>1</v>
      </c>
      <c r="F2" s="6">
        <v>150</v>
      </c>
    </row>
    <row r="3" spans="1:6" x14ac:dyDescent="0.35">
      <c r="A3" s="15" t="s">
        <v>40</v>
      </c>
      <c r="B3" s="6">
        <v>15</v>
      </c>
      <c r="C3" s="6">
        <f t="shared" si="0"/>
        <v>9</v>
      </c>
      <c r="D3" s="46">
        <f t="shared" si="1"/>
        <v>0.1</v>
      </c>
      <c r="E3" s="6">
        <v>2</v>
      </c>
      <c r="F3" s="6">
        <v>90</v>
      </c>
    </row>
    <row r="4" spans="1:6" x14ac:dyDescent="0.35">
      <c r="A4" s="15" t="s">
        <v>36</v>
      </c>
      <c r="B4" s="6">
        <v>33</v>
      </c>
      <c r="C4" s="6">
        <f t="shared" si="0"/>
        <v>19.8</v>
      </c>
      <c r="D4" s="46">
        <f t="shared" si="1"/>
        <v>0.22</v>
      </c>
      <c r="E4" s="6">
        <v>3</v>
      </c>
      <c r="F4" s="6">
        <v>50</v>
      </c>
    </row>
    <row r="5" spans="1:6" x14ac:dyDescent="0.35">
      <c r="A5" s="15">
        <v>2</v>
      </c>
      <c r="B5" s="6">
        <v>45</v>
      </c>
      <c r="C5" s="6">
        <f t="shared" si="0"/>
        <v>27</v>
      </c>
      <c r="D5" s="46">
        <f t="shared" si="1"/>
        <v>0.3</v>
      </c>
      <c r="E5" s="6">
        <v>4</v>
      </c>
      <c r="F5" s="6">
        <v>77</v>
      </c>
    </row>
    <row r="6" spans="1:6" x14ac:dyDescent="0.35">
      <c r="A6" s="15">
        <v>3</v>
      </c>
      <c r="B6" s="6">
        <v>90</v>
      </c>
      <c r="C6" s="6">
        <f t="shared" si="0"/>
        <v>54</v>
      </c>
      <c r="D6" s="46">
        <f t="shared" si="1"/>
        <v>0.6</v>
      </c>
      <c r="E6" s="6">
        <v>5</v>
      </c>
      <c r="F6" s="6">
        <v>77</v>
      </c>
    </row>
    <row r="7" spans="1:6" x14ac:dyDescent="0.35">
      <c r="A7" s="15" t="s">
        <v>32</v>
      </c>
      <c r="B7" s="6">
        <v>110</v>
      </c>
      <c r="C7" s="6">
        <f t="shared" si="0"/>
        <v>66</v>
      </c>
      <c r="D7" s="46">
        <f t="shared" si="1"/>
        <v>0.73333333333333328</v>
      </c>
      <c r="E7" s="6">
        <v>6</v>
      </c>
      <c r="F7" s="6">
        <v>90</v>
      </c>
    </row>
    <row r="8" spans="1:6" x14ac:dyDescent="0.35">
      <c r="A8" s="15" t="s">
        <v>20</v>
      </c>
      <c r="B8" s="6">
        <v>110</v>
      </c>
      <c r="C8" s="6">
        <f t="shared" si="0"/>
        <v>66</v>
      </c>
      <c r="D8" s="46">
        <f t="shared" si="1"/>
        <v>0.73333333333333328</v>
      </c>
    </row>
    <row r="9" spans="1:6" x14ac:dyDescent="0.35">
      <c r="A9" s="15" t="s">
        <v>122</v>
      </c>
      <c r="B9" s="6">
        <v>130</v>
      </c>
      <c r="C9" s="6">
        <f t="shared" si="0"/>
        <v>78</v>
      </c>
      <c r="D9" s="46">
        <f t="shared" si="1"/>
        <v>0.8666666666666667</v>
      </c>
    </row>
    <row r="10" spans="1:6" x14ac:dyDescent="0.35">
      <c r="A10" s="15">
        <v>5</v>
      </c>
      <c r="B10" s="6">
        <v>140</v>
      </c>
      <c r="C10" s="6">
        <f t="shared" si="0"/>
        <v>84</v>
      </c>
      <c r="D10" s="46">
        <f t="shared" si="1"/>
        <v>0.93333333333333335</v>
      </c>
    </row>
    <row r="11" spans="1:6" x14ac:dyDescent="0.35">
      <c r="A11" s="15" t="s">
        <v>123</v>
      </c>
      <c r="B11" s="6">
        <v>150</v>
      </c>
      <c r="C11" s="6">
        <f t="shared" si="0"/>
        <v>90</v>
      </c>
      <c r="D11" s="46">
        <f t="shared" si="1"/>
        <v>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7A6EFF-DE8C-4A5D-B837-53B9C0DC81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3.xml><?xml version="1.0" encoding="utf-8"?>
<ds:datastoreItem xmlns:ds="http://schemas.openxmlformats.org/officeDocument/2006/customXml" ds:itemID="{35621857-0CDD-4824-A5CA-D0405100B6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102</vt:lpstr>
      <vt:lpstr>B18 PB491</vt:lpstr>
      <vt:lpstr>722 - PB720</vt:lpstr>
      <vt:lpstr>722 - PB1186</vt:lpstr>
      <vt:lpstr>Parámetros</vt:lpstr>
      <vt:lpstr>Hoja1</vt:lpstr>
      <vt:lpstr>'102'!Área_de_impresión</vt:lpstr>
      <vt:lpstr>'722 - PB1186'!Área_de_impresión</vt:lpstr>
      <vt:lpstr>'722 - PB720'!Área_de_impresión</vt:lpstr>
      <vt:lpstr>'B18 PB491'!Área_de_impresión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>2</cp:revision>
  <dcterms:created xsi:type="dcterms:W3CDTF">2023-08-07T13:34:27Z</dcterms:created>
  <dcterms:modified xsi:type="dcterms:W3CDTF">2025-11-03T23:07:39Z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